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4955" windowHeight="7200" tabRatio="886" firstSheet="2" activeTab="5"/>
  </bookViews>
  <sheets>
    <sheet name="갑지.표지" sheetId="17" r:id="rId1"/>
    <sheet name="단가산출총괄표" sheetId="6" r:id="rId2"/>
    <sheet name="설명서" sheetId="62" r:id="rId3"/>
    <sheet name="원가계산서" sheetId="59" r:id="rId4"/>
    <sheet name="내역서총괄표" sheetId="60" r:id="rId5"/>
    <sheet name="내역서" sheetId="5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5" hidden="1">내역서!$A$1:$P$41</definedName>
    <definedName name="_xlnm._FilterDatabase" localSheetId="1" hidden="1">단가산출총괄표!$A$1:$M$48</definedName>
    <definedName name="_Key1" localSheetId="1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5">내역서!$B$1:$P$41</definedName>
    <definedName name="_xlnm.Print_Area" localSheetId="1">단가산출총괄표!$B$1:$M$47</definedName>
    <definedName name="_xlnm.Print_Area" localSheetId="2">설명서!$A$1:$W$24</definedName>
    <definedName name="_xlnm.Print_Area" localSheetId="3">원가계산서!$B$1:$H$33</definedName>
    <definedName name="_xlnm.Print_Titles" localSheetId="1">단가산출총괄표!$1:$5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O13" i="58" l="1"/>
  <c r="M13" i="58"/>
  <c r="K13" i="58"/>
  <c r="O14" i="58" l="1"/>
  <c r="J5" i="60" s="1"/>
  <c r="K14" i="58"/>
  <c r="H5" i="60" s="1"/>
  <c r="M14" i="58"/>
  <c r="I5" i="60" s="1"/>
  <c r="I13" i="58"/>
  <c r="J29" i="58"/>
  <c r="J38" i="58"/>
  <c r="J27" i="58"/>
  <c r="J25" i="58"/>
  <c r="J23" i="58"/>
  <c r="J35" i="58"/>
  <c r="J33" i="58"/>
  <c r="J31" i="58"/>
  <c r="J21" i="58"/>
  <c r="J19" i="58"/>
  <c r="J16" i="58"/>
  <c r="G5" i="60" l="1"/>
  <c r="D10" i="17" l="1"/>
  <c r="K41" i="6" l="1"/>
  <c r="K44" i="6"/>
  <c r="K39" i="6" l="1"/>
  <c r="K40" i="6"/>
  <c r="K38" i="6"/>
  <c r="K37" i="6"/>
  <c r="K35" i="6"/>
  <c r="K42" i="6"/>
  <c r="K45" i="6"/>
  <c r="K36" i="6"/>
  <c r="K43" i="6"/>
  <c r="I40" i="6" l="1"/>
  <c r="I39" i="6"/>
  <c r="I43" i="6"/>
  <c r="I44" i="6"/>
  <c r="I41" i="6"/>
  <c r="I42" i="6"/>
  <c r="I45" i="6"/>
  <c r="I36" i="6"/>
  <c r="I37" i="6"/>
  <c r="I35" i="6"/>
  <c r="I38" i="6"/>
  <c r="C8" i="17" l="1"/>
  <c r="AA19" i="17"/>
  <c r="I29" i="6" l="1"/>
  <c r="I30" i="6"/>
  <c r="I32" i="6"/>
  <c r="I28" i="6"/>
  <c r="I33" i="6"/>
  <c r="I31" i="6"/>
  <c r="K27" i="6" l="1"/>
  <c r="K26" i="6"/>
  <c r="K24" i="6"/>
  <c r="K25" i="6"/>
  <c r="K23" i="6"/>
  <c r="I27" i="6"/>
  <c r="I26" i="6"/>
  <c r="I24" i="6"/>
  <c r="I25" i="6"/>
  <c r="I23" i="6"/>
  <c r="K46" i="6"/>
  <c r="K22" i="6" l="1"/>
  <c r="I20" i="6" l="1"/>
  <c r="I14" i="6"/>
  <c r="I6" i="6"/>
  <c r="I46" i="6"/>
  <c r="K34" i="6"/>
  <c r="I18" i="6"/>
  <c r="I12" i="6"/>
  <c r="J26" i="6" l="1"/>
  <c r="I11" i="6"/>
  <c r="L26" i="6"/>
  <c r="M5" i="58"/>
  <c r="M9" i="58"/>
  <c r="I22" i="6"/>
  <c r="I19" i="6"/>
  <c r="K6" i="6"/>
  <c r="I7" i="6"/>
  <c r="I13" i="6"/>
  <c r="I8" i="6"/>
  <c r="J27" i="6"/>
  <c r="J46" i="6"/>
  <c r="J28" i="6"/>
  <c r="J41" i="6"/>
  <c r="J33" i="6"/>
  <c r="J42" i="6"/>
  <c r="J17" i="6"/>
  <c r="K8" i="58" s="1"/>
  <c r="J38" i="6"/>
  <c r="J40" i="6"/>
  <c r="J16" i="6"/>
  <c r="K7" i="58" s="1"/>
  <c r="J39" i="6"/>
  <c r="J14" i="6"/>
  <c r="K5" i="58" s="1"/>
  <c r="J43" i="6"/>
  <c r="J36" i="6"/>
  <c r="J24" i="6"/>
  <c r="J15" i="6"/>
  <c r="K6" i="58" s="1"/>
  <c r="J45" i="6"/>
  <c r="J30" i="6"/>
  <c r="J29" i="6"/>
  <c r="J11" i="6"/>
  <c r="J32" i="6"/>
  <c r="J37" i="6"/>
  <c r="J35" i="6"/>
  <c r="J44" i="6"/>
  <c r="I34" i="6"/>
  <c r="L35" i="6" l="1"/>
  <c r="L43" i="6"/>
  <c r="L44" i="6"/>
  <c r="L39" i="6"/>
  <c r="L38" i="6"/>
  <c r="L42" i="6"/>
  <c r="L41" i="6"/>
  <c r="L46" i="6"/>
  <c r="L37" i="6"/>
  <c r="L45" i="6"/>
  <c r="L24" i="6"/>
  <c r="L36" i="6"/>
  <c r="L27" i="6"/>
  <c r="L40" i="6"/>
  <c r="M10" i="58"/>
  <c r="J6" i="6"/>
  <c r="J18" i="6"/>
  <c r="K9" i="58" s="1"/>
  <c r="J34" i="6"/>
  <c r="I21" i="6"/>
  <c r="I17" i="6"/>
  <c r="J22" i="6"/>
  <c r="J9" i="6"/>
  <c r="J19" i="6"/>
  <c r="K10" i="58" s="1"/>
  <c r="J21" i="6"/>
  <c r="J13" i="6"/>
  <c r="I9" i="6"/>
  <c r="I16" i="6"/>
  <c r="I10" i="6"/>
  <c r="J12" i="6"/>
  <c r="J31" i="6"/>
  <c r="J25" i="6"/>
  <c r="J23" i="6"/>
  <c r="J20" i="6"/>
  <c r="J8" i="6"/>
  <c r="J7" i="6"/>
  <c r="I15" i="6"/>
  <c r="K31" i="6"/>
  <c r="K12" i="6"/>
  <c r="K9" i="6"/>
  <c r="K7" i="6"/>
  <c r="K20" i="6"/>
  <c r="K18" i="6"/>
  <c r="K19" i="6" l="1"/>
  <c r="K8" i="6"/>
  <c r="K13" i="6"/>
  <c r="K17" i="6"/>
  <c r="O8" i="58" s="1"/>
  <c r="L34" i="6"/>
  <c r="L23" i="6"/>
  <c r="L25" i="6"/>
  <c r="L6" i="6"/>
  <c r="L22" i="6"/>
  <c r="M6" i="58"/>
  <c r="M7" i="58"/>
  <c r="M8" i="58"/>
  <c r="O9" i="58"/>
  <c r="I9" i="58" s="1"/>
  <c r="L7" i="6"/>
  <c r="K14" i="6"/>
  <c r="L12" i="6"/>
  <c r="L9" i="6"/>
  <c r="L18" i="6"/>
  <c r="K16" i="6"/>
  <c r="K29" i="6"/>
  <c r="K30" i="6"/>
  <c r="K33" i="6"/>
  <c r="K15" i="6"/>
  <c r="L31" i="6"/>
  <c r="K11" i="6"/>
  <c r="K32" i="6"/>
  <c r="K28" i="6"/>
  <c r="L20" i="6"/>
  <c r="K21" i="6"/>
  <c r="L8" i="6" l="1"/>
  <c r="M11" i="58"/>
  <c r="I4" i="60" s="1"/>
  <c r="L19" i="6"/>
  <c r="L13" i="6"/>
  <c r="I8" i="58"/>
  <c r="L17" i="6"/>
  <c r="L32" i="6"/>
  <c r="L15" i="6"/>
  <c r="L16" i="6"/>
  <c r="L14" i="6"/>
  <c r="L28" i="6"/>
  <c r="L29" i="6"/>
  <c r="L30" i="6"/>
  <c r="O10" i="58"/>
  <c r="I10" i="58" s="1"/>
  <c r="L21" i="6"/>
  <c r="L11" i="6"/>
  <c r="L33" i="6"/>
  <c r="J10" i="6"/>
  <c r="K10" i="6"/>
  <c r="K11" i="58" l="1"/>
  <c r="K15" i="58" s="1"/>
  <c r="H6" i="60" s="1"/>
  <c r="M15" i="58"/>
  <c r="I6" i="60" s="1"/>
  <c r="F4" i="59" s="1"/>
  <c r="F7" i="59" s="1"/>
  <c r="O7" i="58"/>
  <c r="I7" i="58" s="1"/>
  <c r="O5" i="58"/>
  <c r="I5" i="58" s="1"/>
  <c r="O6" i="58"/>
  <c r="I6" i="58" s="1"/>
  <c r="L10" i="6"/>
  <c r="H4" i="60" l="1"/>
  <c r="F8" i="59"/>
  <c r="F9" i="59" s="1"/>
  <c r="O11" i="58"/>
  <c r="K30" i="58"/>
  <c r="O30" i="58" s="1"/>
  <c r="I30" i="58" s="1"/>
  <c r="K17" i="58"/>
  <c r="O17" i="58" s="1"/>
  <c r="I17" i="58" s="1"/>
  <c r="K26" i="58"/>
  <c r="O26" i="58" s="1"/>
  <c r="K24" i="58"/>
  <c r="O24" i="58" s="1"/>
  <c r="G10" i="60" s="1"/>
  <c r="I15" i="58" l="1"/>
  <c r="F19" i="59"/>
  <c r="O15" i="58"/>
  <c r="J6" i="60" s="1"/>
  <c r="J4" i="60"/>
  <c r="G4" i="60" s="1"/>
  <c r="P17" i="58"/>
  <c r="G7" i="60"/>
  <c r="P30" i="58"/>
  <c r="G13" i="60"/>
  <c r="P26" i="58"/>
  <c r="G11" i="60"/>
  <c r="F10" i="59"/>
  <c r="P24" i="58"/>
  <c r="K28" i="58"/>
  <c r="O28" i="58" s="1"/>
  <c r="K22" i="58"/>
  <c r="O22" i="58" s="1"/>
  <c r="I22" i="58" s="1"/>
  <c r="K32" i="58"/>
  <c r="O32" i="58" s="1"/>
  <c r="I32" i="58" s="1"/>
  <c r="K20" i="58"/>
  <c r="O20" i="58" s="1"/>
  <c r="I20" i="58" s="1"/>
  <c r="G8" i="60" s="1"/>
  <c r="F13" i="59" l="1"/>
  <c r="F23" i="59"/>
  <c r="P32" i="58"/>
  <c r="G14" i="60"/>
  <c r="F11" i="59"/>
  <c r="G6" i="60"/>
  <c r="P28" i="58"/>
  <c r="G12" i="60"/>
  <c r="F12" i="59"/>
  <c r="P22" i="58"/>
  <c r="G9" i="60"/>
  <c r="P20" i="58"/>
  <c r="I18" i="58"/>
  <c r="K34" i="58" s="1"/>
  <c r="F24" i="59" l="1"/>
  <c r="F25" i="59" s="1"/>
  <c r="F26" i="59" s="1"/>
  <c r="O34" i="58"/>
  <c r="I34" i="58" s="1"/>
  <c r="G15" i="60"/>
  <c r="P34" i="58" l="1"/>
  <c r="G16" i="60"/>
  <c r="K36" i="58"/>
  <c r="O36" i="58" s="1"/>
  <c r="I36" i="58" l="1"/>
  <c r="G17" i="60" l="1"/>
  <c r="I37" i="58"/>
  <c r="K39" i="58" s="1"/>
  <c r="O39" i="58" s="1"/>
  <c r="I39" i="58" s="1"/>
  <c r="F27" i="59"/>
  <c r="F28" i="59" s="1"/>
  <c r="B52" i="59" s="1"/>
  <c r="F29" i="59" s="1"/>
  <c r="F30" i="59" s="1"/>
  <c r="P36" i="58"/>
  <c r="F33" i="59" l="1"/>
  <c r="E16" i="17" s="1"/>
  <c r="G18" i="60"/>
  <c r="P39" i="58"/>
  <c r="G19" i="60"/>
  <c r="I40" i="58"/>
  <c r="I41" i="58" s="1"/>
  <c r="L47" i="6"/>
  <c r="G20" i="60" l="1"/>
  <c r="G21" i="60" s="1"/>
</calcChain>
</file>

<file path=xl/sharedStrings.xml><?xml version="1.0" encoding="utf-8"?>
<sst xmlns="http://schemas.openxmlformats.org/spreadsheetml/2006/main" count="650" uniqueCount="263">
  <si>
    <t>15Cm</t>
  </si>
  <si>
    <t>M</t>
  </si>
  <si>
    <t>원 수</t>
    <phoneticPr fontId="2" type="noConversion"/>
  </si>
  <si>
    <t>재  료  비</t>
    <phoneticPr fontId="2" type="noConversion"/>
  </si>
  <si>
    <t>비고</t>
    <phoneticPr fontId="28" type="noConversion"/>
  </si>
  <si>
    <t>직   접   공   사   비</t>
  </si>
  <si>
    <t>총원가</t>
  </si>
  <si>
    <t>노면표시도색 및 제거공사</t>
    <phoneticPr fontId="2" type="noConversion"/>
  </si>
  <si>
    <t>호표</t>
    <phoneticPr fontId="2" type="noConversion"/>
  </si>
  <si>
    <t>직접
재료비</t>
    <phoneticPr fontId="28" type="noConversion"/>
  </si>
  <si>
    <t>직접
노무비</t>
    <phoneticPr fontId="28" type="noConversion"/>
  </si>
  <si>
    <t>산출 
경비</t>
    <phoneticPr fontId="28" type="noConversion"/>
  </si>
  <si>
    <t>M</t>
    <phoneticPr fontId="28" type="noConversion"/>
  </si>
  <si>
    <t>총 계</t>
    <phoneticPr fontId="2" type="noConversion"/>
  </si>
  <si>
    <t>종류</t>
    <phoneticPr fontId="2" type="noConversion"/>
  </si>
  <si>
    <t>색
상</t>
    <phoneticPr fontId="2" type="noConversion"/>
  </si>
  <si>
    <t>구
분</t>
    <phoneticPr fontId="2" type="noConversion"/>
  </si>
  <si>
    <t>구  분</t>
    <phoneticPr fontId="2" type="noConversion"/>
  </si>
  <si>
    <t>규
격</t>
    <phoneticPr fontId="2" type="noConversion"/>
  </si>
  <si>
    <t>단
위</t>
    <phoneticPr fontId="2" type="noConversion"/>
  </si>
  <si>
    <t>색상</t>
    <phoneticPr fontId="2" type="noConversion"/>
  </si>
  <si>
    <t>비고</t>
    <phoneticPr fontId="2" type="noConversion"/>
  </si>
  <si>
    <t>비  고</t>
    <phoneticPr fontId="2" type="noConversion"/>
  </si>
  <si>
    <t>대구시설공단</t>
    <phoneticPr fontId="2" type="noConversion"/>
  </si>
  <si>
    <t>2018년도</t>
    <phoneticPr fontId="2" type="noConversion"/>
  </si>
  <si>
    <t>공 사 명 : 2018년 노면표시 도색공사 (연간단가)</t>
    <phoneticPr fontId="2" type="noConversion"/>
  </si>
  <si>
    <t>□ 공 사 명 : 2018년 노면표시 도색공사(연간단가)</t>
    <phoneticPr fontId="28" type="noConversion"/>
  </si>
  <si>
    <t>단  가  산  출   총   괄   표</t>
    <phoneticPr fontId="2" type="noConversion"/>
  </si>
  <si>
    <t>15Cm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</si>
  <si>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</si>
  <si>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</si>
  <si>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</si>
  <si>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</si>
  <si>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</si>
  <si>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</si>
  <si>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</si>
  <si>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</si>
  <si>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</si>
  <si>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</si>
  <si>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</si>
  <si>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</si>
  <si>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</si>
  <si>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</si>
  <si>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</si>
  <si>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</si>
  <si>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</si>
  <si>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</si>
  <si>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</si>
  <si>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</si>
  <si>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설   계   서   용   지   (갑지)</t>
    <phoneticPr fontId="2" type="noConversion"/>
  </si>
  <si>
    <t>융착성
도료
재도색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</si>
  <si>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</si>
  <si>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</si>
  <si>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</si>
  <si>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</si>
  <si>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</si>
  <si>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백색</t>
    <phoneticPr fontId="2" type="noConversion"/>
  </si>
  <si>
    <t>신설</t>
    <phoneticPr fontId="2" type="noConversion"/>
  </si>
  <si>
    <t>도료
등급</t>
    <phoneticPr fontId="2" type="noConversion"/>
  </si>
  <si>
    <t>P3-R5</t>
    <phoneticPr fontId="2" type="noConversion"/>
  </si>
  <si>
    <t>융착성 도료(실선)</t>
    <phoneticPr fontId="2" type="noConversion"/>
  </si>
  <si>
    <t>융착성 도료(파선)</t>
    <phoneticPr fontId="2" type="noConversion"/>
  </si>
  <si>
    <t>융착성 도료(횡단보도)</t>
    <phoneticPr fontId="2" type="noConversion"/>
  </si>
  <si>
    <t>융착성 도료(문자,기호)</t>
    <phoneticPr fontId="2" type="noConversion"/>
  </si>
  <si>
    <t>황색</t>
    <phoneticPr fontId="2" type="noConversion"/>
  </si>
  <si>
    <t>P3-R4</t>
    <phoneticPr fontId="2" type="noConversion"/>
  </si>
  <si>
    <t>청색</t>
    <phoneticPr fontId="2" type="noConversion"/>
  </si>
  <si>
    <t>재도색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</si>
  <si>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</si>
  <si>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</si>
  <si>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</si>
  <si>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</si>
  <si>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</si>
  <si>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</si>
  <si>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</si>
  <si>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</si>
  <si>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</si>
  <si>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</si>
  <si>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</si>
  <si>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</si>
  <si>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</si>
  <si>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</si>
  <si>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</si>
  <si>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</si>
  <si>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</si>
  <si>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</si>
  <si>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</si>
  <si>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</si>
  <si>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</si>
  <si>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</si>
  <si>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</si>
  <si>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</si>
  <si>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</si>
  <si>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</si>
  <si>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</si>
  <si>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</si>
  <si>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</si>
  <si>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</si>
  <si>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</si>
  <si>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</si>
  <si>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</si>
  <si>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3.9%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</si>
  <si>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</si>
  <si>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</si>
  <si>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</si>
  <si>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</si>
  <si>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</si>
  <si>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</si>
  <si>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</si>
  <si>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</si>
  <si>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</si>
  <si>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</si>
  <si>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</si>
  <si>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</si>
  <si>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</si>
  <si>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</si>
  <si>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</si>
  <si>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</si>
  <si>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</si>
  <si>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</si>
  <si>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</si>
  <si>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</si>
  <si>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</si>
  <si>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</si>
  <si>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</si>
  <si>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</si>
  <si>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</si>
  <si>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</si>
  <si>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</si>
  <si>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</si>
  <si>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</si>
  <si>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</si>
  <si>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</si>
  <si>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</si>
  <si>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</si>
  <si>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</si>
  <si>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</si>
  <si>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</si>
  <si>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</si>
  <si>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</si>
  <si>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</si>
  <si>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</si>
  <si>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</si>
  <si>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</si>
  <si>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</si>
  <si>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</si>
  <si>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</si>
  <si>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</si>
  <si>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</si>
  <si>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</si>
  <si>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</si>
  <si>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</si>
  <si>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</si>
  <si>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</si>
  <si>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</si>
  <si>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0.039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</si>
  <si>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</si>
  <si>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</si>
  <si>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</si>
  <si>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</si>
  <si>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</si>
  <si>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</si>
  <si>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</si>
  <si>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</si>
  <si>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</si>
  <si>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</si>
  <si>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</si>
  <si>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수용성페인트-기계식(실선)</t>
    <phoneticPr fontId="2" type="noConversion"/>
  </si>
  <si>
    <t>P4-R5</t>
    <phoneticPr fontId="2" type="noConversion"/>
  </si>
  <si>
    <t>수용성페인트-기계식(파선)</t>
    <phoneticPr fontId="2" type="noConversion"/>
  </si>
  <si>
    <t>P4-R4</t>
    <phoneticPr fontId="2" type="noConversion"/>
  </si>
  <si>
    <t>수용성페인트-수동식(실선)</t>
    <phoneticPr fontId="2" type="noConversion"/>
  </si>
  <si>
    <t>수용성페인트-수동식(파선)</t>
    <phoneticPr fontId="2" type="noConversion"/>
  </si>
  <si>
    <t>수용성페인트-수동식(횡단보도)</t>
    <phoneticPr fontId="2" type="noConversion"/>
  </si>
  <si>
    <t>수용성페인트-수동식(문자,기호)</t>
    <phoneticPr fontId="2" type="noConversion"/>
  </si>
  <si>
    <t>상온경화형-기계식(실선)</t>
    <phoneticPr fontId="2" type="noConversion"/>
  </si>
  <si>
    <t>P7-R5</t>
    <phoneticPr fontId="2" type="noConversion"/>
  </si>
  <si>
    <t>상온경화형-기계식(파선)</t>
    <phoneticPr fontId="2" type="noConversion"/>
  </si>
  <si>
    <t>P7-R4</t>
    <phoneticPr fontId="2" type="noConversion"/>
  </si>
  <si>
    <t>차선도색제거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</si>
  <si>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</si>
  <si>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</si>
  <si>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</si>
  <si>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</si>
  <si>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</si>
  <si>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</si>
  <si>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</si>
  <si>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X</t>
    <phoneticPr fontId="75" type="noConversion"/>
  </si>
  <si>
    <t>=</t>
    <phoneticPr fontId="75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</si>
  <si>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</si>
  <si>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</si>
  <si>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</si>
  <si>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</si>
  <si>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</si>
  <si>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</si>
  <si>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</si>
  <si>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</si>
  <si>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</si>
  <si>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</si>
  <si>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</si>
  <si>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</si>
  <si>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</si>
  <si>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</si>
  <si>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</si>
  <si>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</si>
  <si>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</si>
  <si>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</si>
  <si>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</si>
  <si>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</si>
  <si>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</si>
  <si>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</si>
  <si>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</si>
  <si>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</si>
  <si>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</si>
  <si>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</si>
  <si>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</si>
  <si>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</si>
  <si>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</si>
  <si>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공사개요  :  노면표시 도색 및 제거 1식</t>
    <phoneticPr fontId="2" type="noConversion"/>
  </si>
  <si>
    <t>대구시설공단</t>
    <phoneticPr fontId="2" type="noConversion"/>
  </si>
  <si>
    <t>처 장</t>
    <phoneticPr fontId="2" type="noConversion"/>
  </si>
  <si>
    <t>팀 장</t>
    <phoneticPr fontId="2" type="noConversion"/>
  </si>
  <si>
    <t>심사자</t>
    <phoneticPr fontId="2" type="noConversion"/>
  </si>
  <si>
    <t>설계자</t>
    <phoneticPr fontId="2" type="noConversion"/>
  </si>
  <si>
    <t>2018년 2월 설계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</si>
  <si>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</si>
  <si>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</si>
  <si>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</si>
  <si>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</si>
  <si>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 xml:space="preserve">  5. 공사기간 :</t>
    <phoneticPr fontId="2" type="noConversion"/>
  </si>
  <si>
    <t>착공일로부터 25일간</t>
    <phoneticPr fontId="2" type="noConversion"/>
  </si>
  <si>
    <t xml:space="preserve">  6. 예정공정표</t>
    <phoneticPr fontId="2" type="noConversion"/>
  </si>
  <si>
    <t xml:space="preserve">       공정
 구분</t>
    <phoneticPr fontId="2" type="noConversion"/>
  </si>
  <si>
    <t>착 공 일 로 부 터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</si>
  <si>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</si>
  <si>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</si>
  <si>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</si>
  <si>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</si>
  <si>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</si>
  <si>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도  색  공</t>
    <phoneticPr fontId="2" type="noConversion"/>
  </si>
  <si>
    <t>부  대  공</t>
    <phoneticPr fontId="2" type="noConversion"/>
  </si>
  <si>
    <t xml:space="preserve">  1. 공 사 명 :</t>
    <phoneticPr fontId="2" type="noConversion"/>
  </si>
  <si>
    <t xml:space="preserve">  2. 위     치 :</t>
    <phoneticPr fontId="2" type="noConversion"/>
  </si>
  <si>
    <t xml:space="preserve">  3. 설     명 :</t>
    <phoneticPr fontId="2" type="noConversion"/>
  </si>
  <si>
    <t>노면표시가 퇴색 된 달구벌대로(신당네거리~성서네거리) 등 2개소</t>
    <phoneticPr fontId="75" type="noConversion"/>
  </si>
  <si>
    <t>구간에 노면표시 도색공사를 시행하여 교통사고를 예방하고자 합니다.</t>
    <phoneticPr fontId="2" type="noConversion"/>
  </si>
  <si>
    <t xml:space="preserve">  4. 공사개요</t>
    <phoneticPr fontId="2" type="noConversion"/>
  </si>
  <si>
    <t>(1000원 이하 절사)</t>
    <phoneticPr fontId="2" type="noConversion"/>
  </si>
  <si>
    <t>( 4 ) × 0.116</t>
    <phoneticPr fontId="2" type="noConversion"/>
  </si>
  <si>
    <t>( A + B ) × 0.06</t>
    <phoneticPr fontId="2" type="noConversion"/>
  </si>
  <si>
    <t>(I + J + K), 1000원 절사</t>
    <phoneticPr fontId="2" type="noConversion"/>
  </si>
  <si>
    <t>(1000원 이하 절사)</t>
    <phoneticPr fontId="2" type="noConversion"/>
  </si>
  <si>
    <t>제1호표</t>
    <phoneticPr fontId="2" type="noConversion"/>
  </si>
  <si>
    <t>제2호표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</si>
  <si>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</si>
  <si>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</si>
  <si>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</si>
  <si>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</si>
  <si>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백색 (R5) 재도색 : 실선 L=718m, 파선 L=4,894m, 횡단보도 L=3,277m, 문자기호 L=2,044m</t>
  </si>
  <si>
    <t>황색 (R4) 재도색 : 실선 L=2,973m, 파선 L=1,372m</t>
  </si>
  <si>
    <t>달구벌대로(신당네거리~성서네거리) 등 2개소 노면표시 도색공사</t>
    <phoneticPr fontId="2" type="noConversion"/>
  </si>
  <si>
    <t>달구벌대로(신당네거리~성서네거리) 등 2개소</t>
    <phoneticPr fontId="2" type="noConversion"/>
  </si>
  <si>
    <t>공사명 : 달구벌대로(신당네거리~성서네거리) 등 2개소 노면표시 도색공사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</si>
</sst>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\ \ @"/>
    <numFmt numFmtId="187" formatCode="&quot;₩&quot;#,##0"/>
    <numFmt numFmtId="188" formatCode="&quot;₩&quot;#,##0;&quot;₩&quot;&quot;₩&quot;&quot;₩&quot;&quot;₩&quot;\-#,##0"/>
    <numFmt numFmtId="189" formatCode="#,##0;[Red]&quot;-&quot;#,##0"/>
    <numFmt numFmtId="190" formatCode="&quot;₩&quot;#,##0;[Red]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&quot;제&quot;#&quot;호표&quot;"/>
    <numFmt numFmtId="195" formatCode="&quot;제&quot;#,##0&quot;호표&quot;"/>
    <numFmt numFmtId="196" formatCode="#,##0.0"/>
    <numFmt numFmtId="197" formatCode="#,##0.000"/>
    <numFmt numFmtId="198" formatCode="0.00_ "/>
    <numFmt numFmtId="199" formatCode="#,##0.0000"/>
    <numFmt numFmtId="200" formatCode="#,##0.#"/>
    <numFmt numFmtId="201" formatCode="#,##0.0########"/>
  </numFmts>
  <fonts count="89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8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b/>
      <sz val="12"/>
      <color indexed="8"/>
      <name val="바탕체"/>
      <family val="1"/>
      <charset val="129"/>
    </font>
    <font>
      <b/>
      <sz val="12"/>
      <color indexed="8"/>
      <name val="HY견명조"/>
      <family val="1"/>
      <charset val="129"/>
    </font>
    <font>
      <b/>
      <u/>
      <sz val="14"/>
      <color indexed="8"/>
      <name val="HY견명조"/>
      <family val="1"/>
      <charset val="129"/>
    </font>
    <font>
      <sz val="10"/>
      <color indexed="8"/>
      <name val="바탕체"/>
      <family val="1"/>
      <charset val="129"/>
    </font>
    <font>
      <b/>
      <u/>
      <sz val="20"/>
      <color indexed="8"/>
      <name val="바탕체"/>
      <family val="1"/>
      <charset val="129"/>
    </font>
    <font>
      <sz val="14"/>
      <color indexed="8"/>
      <name val="HY견명조"/>
      <family val="1"/>
      <charset val="129"/>
    </font>
    <font>
      <b/>
      <sz val="14"/>
      <color indexed="8"/>
      <name val="HY견명조"/>
      <family val="1"/>
      <charset val="129"/>
    </font>
    <font>
      <b/>
      <u/>
      <sz val="20"/>
      <color indexed="8"/>
      <name val="HY견명조"/>
      <family val="1"/>
      <charset val="129"/>
    </font>
    <font>
      <sz val="16"/>
      <color indexed="8"/>
      <name val="HY견명조"/>
      <family val="1"/>
      <charset val="129"/>
    </font>
    <font>
      <b/>
      <sz val="16"/>
      <color indexed="8"/>
      <name val="HY견명조"/>
      <family val="1"/>
      <charset val="129"/>
    </font>
    <font>
      <sz val="16"/>
      <color indexed="8"/>
      <name val="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20"/>
      <name val="HY헤드라인M"/>
      <family val="1"/>
      <charset val="129"/>
    </font>
    <font>
      <b/>
      <u/>
      <sz val="18"/>
      <color indexed="8"/>
      <name val="HY헤드라인M"/>
      <family val="1"/>
      <charset val="129"/>
    </font>
    <font>
      <sz val="12"/>
      <color indexed="8"/>
      <name val="HY헤드라인M"/>
      <family val="1"/>
      <charset val="129"/>
    </font>
    <font>
      <b/>
      <sz val="22"/>
      <color indexed="8"/>
      <name val="HY헤드라인M"/>
      <family val="1"/>
      <charset val="129"/>
    </font>
    <font>
      <b/>
      <sz val="12"/>
      <color indexed="8"/>
      <name val="HY헤드라인M"/>
      <family val="1"/>
      <charset val="129"/>
    </font>
    <font>
      <b/>
      <u/>
      <sz val="14"/>
      <color indexed="8"/>
      <name val="HY헤드라인M"/>
      <family val="1"/>
      <charset val="129"/>
    </font>
    <font>
      <b/>
      <u/>
      <sz val="22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u/>
      <sz val="16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36"/>
      <color indexed="8"/>
      <name val="HY헤드라인M"/>
      <family val="1"/>
      <charset val="129"/>
    </font>
    <font>
      <b/>
      <sz val="18"/>
      <color indexed="8"/>
      <name val="맑은 고딕"/>
      <family val="3"/>
      <charset val="129"/>
      <scheme val="major"/>
    </font>
    <font>
      <sz val="20"/>
      <color indexed="8"/>
      <name val="HY견명조"/>
      <family val="1"/>
      <charset val="129"/>
    </font>
    <font>
      <b/>
      <sz val="20"/>
      <color indexed="8"/>
      <name val="HY견명조"/>
      <family val="1"/>
      <charset val="129"/>
    </font>
    <font>
      <sz val="20"/>
      <color indexed="8"/>
      <name val="바탕체"/>
      <family val="1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28"/>
      <color indexed="8"/>
      <name val="HY헤드라인M"/>
      <family val="1"/>
      <charset val="129"/>
    </font>
    <font>
      <b/>
      <sz val="20"/>
      <color indexed="8"/>
      <name val="맑은 고딕"/>
      <family val="3"/>
      <charset val="129"/>
      <scheme val="major"/>
    </font>
    <font>
      <sz val="6"/>
      <color rgb="FFFF0000"/>
      <name val="굴림체"/>
      <family val="2"/>
    </font>
    <font>
      <b/>
      <sz val="20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26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6"/>
      <color indexed="8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>
      <alignment vertical="center"/>
    </xf>
    <xf numFmtId="3" fontId="5" fillId="0" borderId="1"/>
    <xf numFmtId="40" fontId="6" fillId="0" borderId="2"/>
    <xf numFmtId="0" fontId="7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3" fontId="5" fillId="0" borderId="1"/>
    <xf numFmtId="3" fontId="5" fillId="0" borderId="1"/>
    <xf numFmtId="188" fontId="6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40" fontId="45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/>
    <xf numFmtId="189" fontId="46" fillId="0" borderId="0">
      <alignment vertical="center"/>
    </xf>
    <xf numFmtId="41" fontId="1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4" fontId="44" fillId="0" borderId="0">
      <protection locked="0"/>
    </xf>
    <xf numFmtId="190" fontId="6" fillId="0" borderId="0">
      <protection locked="0"/>
    </xf>
    <xf numFmtId="0" fontId="6" fillId="0" borderId="0"/>
    <xf numFmtId="176" fontId="12" fillId="0" borderId="0" applyFont="0" applyFill="0" applyBorder="0" applyAlignment="0" applyProtection="0"/>
    <xf numFmtId="40" fontId="6" fillId="0" borderId="2"/>
    <xf numFmtId="0" fontId="6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91" fontId="6" fillId="0" borderId="0">
      <protection locked="0"/>
    </xf>
    <xf numFmtId="0" fontId="12" fillId="0" borderId="0"/>
    <xf numFmtId="0" fontId="12" fillId="0" borderId="0">
      <alignment vertical="center"/>
    </xf>
    <xf numFmtId="0" fontId="12" fillId="0" borderId="0"/>
    <xf numFmtId="0" fontId="6" fillId="0" borderId="0"/>
    <xf numFmtId="0" fontId="12" fillId="0" borderId="0"/>
    <xf numFmtId="0" fontId="4" fillId="0" borderId="0"/>
    <xf numFmtId="0" fontId="12" fillId="0" borderId="0"/>
    <xf numFmtId="0" fontId="44" fillId="0" borderId="3">
      <protection locked="0"/>
    </xf>
    <xf numFmtId="192" fontId="6" fillId="0" borderId="0">
      <protection locked="0"/>
    </xf>
    <xf numFmtId="193" fontId="6" fillId="0" borderId="0">
      <protection locked="0"/>
    </xf>
    <xf numFmtId="42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7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7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48" fillId="0" borderId="0"/>
    <xf numFmtId="0" fontId="47" fillId="0" borderId="0"/>
    <xf numFmtId="0" fontId="48" fillId="0" borderId="0"/>
    <xf numFmtId="0" fontId="50" fillId="0" borderId="0" applyNumberFormat="0"/>
    <xf numFmtId="0" fontId="48" fillId="0" borderId="0"/>
    <xf numFmtId="0" fontId="47" fillId="0" borderId="0"/>
    <xf numFmtId="0" fontId="48" fillId="0" borderId="0"/>
    <xf numFmtId="0" fontId="47" fillId="0" borderId="0"/>
    <xf numFmtId="177" fontId="12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4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179" fontId="12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4" fillId="0" borderId="0"/>
    <xf numFmtId="10" fontId="4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0" fontId="6" fillId="0" borderId="0"/>
    <xf numFmtId="41" fontId="12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29" fillId="0" borderId="7" xfId="38" applyFont="1" applyFill="1" applyBorder="1"/>
    <xf numFmtId="0" fontId="29" fillId="0" borderId="8" xfId="38" applyFont="1" applyFill="1" applyBorder="1"/>
    <xf numFmtId="0" fontId="30" fillId="0" borderId="9" xfId="38" applyFont="1" applyFill="1" applyBorder="1"/>
    <xf numFmtId="0" fontId="30" fillId="0" borderId="0" xfId="38" applyFont="1" applyFill="1"/>
    <xf numFmtId="0" fontId="31" fillId="0" borderId="10" xfId="38" applyFont="1" applyFill="1" applyBorder="1" applyAlignment="1">
      <alignment horizontal="left"/>
    </xf>
    <xf numFmtId="0" fontId="31" fillId="0" borderId="0" xfId="38" applyFont="1" applyFill="1" applyBorder="1" applyAlignment="1">
      <alignment horizontal="left"/>
    </xf>
    <xf numFmtId="0" fontId="31" fillId="0" borderId="0" xfId="38" applyFont="1" applyFill="1" applyBorder="1" applyAlignment="1"/>
    <xf numFmtId="0" fontId="31" fillId="0" borderId="11" xfId="38" applyFont="1" applyFill="1" applyBorder="1" applyAlignment="1"/>
    <xf numFmtId="0" fontId="33" fillId="0" borderId="0" xfId="38" applyNumberFormat="1" applyFont="1" applyFill="1" applyBorder="1" applyAlignment="1">
      <alignment horizontal="right"/>
    </xf>
    <xf numFmtId="0" fontId="33" fillId="0" borderId="11" xfId="38" applyNumberFormat="1" applyFont="1" applyFill="1" applyBorder="1" applyAlignment="1">
      <alignment horizontal="right"/>
    </xf>
    <xf numFmtId="0" fontId="30" fillId="0" borderId="12" xfId="38" applyFont="1" applyFill="1" applyBorder="1" applyAlignment="1">
      <alignment horizontal="left" vertical="center"/>
    </xf>
    <xf numFmtId="0" fontId="30" fillId="0" borderId="6" xfId="38" applyFont="1" applyFill="1" applyBorder="1" applyAlignment="1">
      <alignment horizontal="left" vertical="center"/>
    </xf>
    <xf numFmtId="0" fontId="34" fillId="0" borderId="6" xfId="38" quotePrefix="1" applyFont="1" applyFill="1" applyBorder="1" applyAlignment="1">
      <alignment horizontal="left" vertical="center"/>
    </xf>
    <xf numFmtId="0" fontId="30" fillId="0" borderId="6" xfId="38" applyFont="1" applyFill="1" applyBorder="1" applyAlignment="1">
      <alignment vertical="center"/>
    </xf>
    <xf numFmtId="0" fontId="34" fillId="0" borderId="6" xfId="38" applyFont="1" applyFill="1" applyBorder="1" applyAlignment="1">
      <alignment horizontal="center" vertical="center"/>
    </xf>
    <xf numFmtId="3" fontId="30" fillId="0" borderId="6" xfId="38" applyNumberFormat="1" applyFont="1" applyFill="1" applyBorder="1" applyAlignment="1">
      <alignment vertical="center"/>
    </xf>
    <xf numFmtId="183" fontId="30" fillId="0" borderId="6" xfId="38" applyNumberFormat="1" applyFont="1" applyFill="1" applyBorder="1" applyAlignment="1">
      <alignment vertical="center"/>
    </xf>
    <xf numFmtId="0" fontId="30" fillId="0" borderId="13" xfId="38" applyFont="1" applyFill="1" applyBorder="1" applyAlignment="1">
      <alignment vertical="center"/>
    </xf>
    <xf numFmtId="0" fontId="30" fillId="0" borderId="0" xfId="38" applyFont="1" applyFill="1" applyBorder="1" applyAlignment="1">
      <alignment vertical="center"/>
    </xf>
    <xf numFmtId="0" fontId="30" fillId="0" borderId="0" xfId="38" applyFont="1" applyFill="1" applyAlignment="1">
      <alignment vertical="top"/>
    </xf>
    <xf numFmtId="0" fontId="30" fillId="0" borderId="0" xfId="38" applyFont="1" applyFill="1" applyBorder="1"/>
    <xf numFmtId="186" fontId="36" fillId="0" borderId="10" xfId="38" applyNumberFormat="1" applyFont="1" applyFill="1" applyBorder="1" applyAlignment="1"/>
    <xf numFmtId="186" fontId="36" fillId="0" borderId="0" xfId="38" applyNumberFormat="1" applyFont="1" applyFill="1" applyBorder="1" applyAlignment="1"/>
    <xf numFmtId="3" fontId="36" fillId="0" borderId="0" xfId="38" applyNumberFormat="1" applyFont="1" applyFill="1" applyBorder="1" applyAlignment="1">
      <alignment vertical="center"/>
    </xf>
    <xf numFmtId="185" fontId="36" fillId="0" borderId="0" xfId="38" applyNumberFormat="1" applyFont="1" applyFill="1" applyBorder="1" applyAlignment="1">
      <alignment horizontal="center" vertical="center"/>
    </xf>
    <xf numFmtId="0" fontId="36" fillId="0" borderId="0" xfId="38" applyFont="1" applyFill="1" applyBorder="1"/>
    <xf numFmtId="0" fontId="36" fillId="0" borderId="11" xfId="38" applyFont="1" applyFill="1" applyBorder="1"/>
    <xf numFmtId="0" fontId="37" fillId="0" borderId="10" xfId="38" applyFont="1" applyFill="1" applyBorder="1" applyAlignment="1">
      <alignment horizontal="left"/>
    </xf>
    <xf numFmtId="0" fontId="38" fillId="0" borderId="0" xfId="38" applyFont="1" applyFill="1" applyBorder="1" applyAlignment="1">
      <alignment horizontal="left"/>
    </xf>
    <xf numFmtId="0" fontId="37" fillId="0" borderId="0" xfId="38" applyFont="1" applyFill="1" applyBorder="1" applyAlignment="1"/>
    <xf numFmtId="0" fontId="37" fillId="0" borderId="11" xfId="38" applyFont="1" applyFill="1" applyBorder="1" applyAlignment="1"/>
    <xf numFmtId="0" fontId="37" fillId="0" borderId="0" xfId="38" applyFont="1" applyFill="1" applyBorder="1" applyAlignment="1">
      <alignment horizontal="left"/>
    </xf>
    <xf numFmtId="0" fontId="32" fillId="0" borderId="10" xfId="38" applyFont="1" applyFill="1" applyBorder="1" applyAlignment="1">
      <alignment horizontal="left"/>
    </xf>
    <xf numFmtId="0" fontId="32" fillId="0" borderId="0" xfId="38" applyFont="1" applyFill="1" applyBorder="1" applyAlignment="1">
      <alignment horizontal="left"/>
    </xf>
    <xf numFmtId="0" fontId="32" fillId="0" borderId="0" xfId="38" quotePrefix="1" applyFont="1" applyFill="1" applyBorder="1" applyAlignment="1">
      <alignment horizontal="left"/>
    </xf>
    <xf numFmtId="0" fontId="32" fillId="0" borderId="0" xfId="38" applyFont="1" applyFill="1" applyBorder="1" applyAlignment="1"/>
    <xf numFmtId="0" fontId="32" fillId="0" borderId="11" xfId="38" applyFont="1" applyFill="1" applyBorder="1" applyAlignment="1"/>
    <xf numFmtId="0" fontId="39" fillId="0" borderId="10" xfId="38" applyFont="1" applyFill="1" applyBorder="1" applyAlignment="1">
      <alignment horizontal="left"/>
    </xf>
    <xf numFmtId="0" fontId="40" fillId="0" borderId="0" xfId="38" applyFont="1" applyFill="1" applyBorder="1" applyAlignment="1">
      <alignment horizontal="right"/>
    </xf>
    <xf numFmtId="0" fontId="40" fillId="0" borderId="0" xfId="38" applyFont="1" applyFill="1" applyBorder="1" applyAlignment="1">
      <alignment horizontal="center"/>
    </xf>
    <xf numFmtId="0" fontId="40" fillId="0" borderId="0" xfId="38" applyNumberFormat="1" applyFont="1" applyFill="1" applyBorder="1" applyAlignment="1" applyProtection="1">
      <alignment horizontal="left"/>
      <protection locked="0"/>
    </xf>
    <xf numFmtId="0" fontId="39" fillId="0" borderId="11" xfId="38" applyFont="1" applyFill="1" applyBorder="1" applyAlignment="1"/>
    <xf numFmtId="0" fontId="41" fillId="0" borderId="0" xfId="38" applyFont="1" applyFill="1" applyBorder="1" applyAlignment="1"/>
    <xf numFmtId="0" fontId="39" fillId="0" borderId="0" xfId="38" applyFont="1" applyFill="1" applyBorder="1" applyAlignment="1"/>
    <xf numFmtId="0" fontId="36" fillId="0" borderId="10" xfId="38" applyFont="1" applyFill="1" applyBorder="1" applyAlignment="1">
      <alignment horizontal="left"/>
    </xf>
    <xf numFmtId="0" fontId="36" fillId="0" borderId="0" xfId="38" applyFont="1" applyFill="1" applyBorder="1" applyAlignment="1">
      <alignment horizontal="left"/>
    </xf>
    <xf numFmtId="0" fontId="37" fillId="0" borderId="0" xfId="38" applyNumberFormat="1" applyFont="1" applyFill="1" applyBorder="1" applyAlignment="1" applyProtection="1">
      <alignment horizontal="left"/>
      <protection locked="0"/>
    </xf>
    <xf numFmtId="187" fontId="37" fillId="0" borderId="0" xfId="38" applyNumberFormat="1" applyFont="1" applyFill="1" applyBorder="1" applyAlignment="1" applyProtection="1">
      <alignment horizontal="left"/>
      <protection locked="0"/>
    </xf>
    <xf numFmtId="185" fontId="36" fillId="0" borderId="0" xfId="38" applyNumberFormat="1" applyFont="1" applyFill="1" applyBorder="1" applyAlignment="1">
      <alignment horizontal="center"/>
    </xf>
    <xf numFmtId="3" fontId="36" fillId="0" borderId="0" xfId="38" applyNumberFormat="1" applyFont="1" applyFill="1" applyBorder="1" applyAlignment="1"/>
    <xf numFmtId="0" fontId="36" fillId="0" borderId="0" xfId="38" applyFont="1" applyFill="1" applyBorder="1" applyAlignment="1"/>
    <xf numFmtId="0" fontId="36" fillId="0" borderId="11" xfId="38" applyFont="1" applyFill="1" applyBorder="1" applyAlignment="1"/>
    <xf numFmtId="0" fontId="30" fillId="0" borderId="0" xfId="38" applyFont="1" applyFill="1" applyBorder="1" applyAlignment="1"/>
    <xf numFmtId="0" fontId="36" fillId="0" borderId="12" xfId="38" applyFont="1" applyFill="1" applyBorder="1" applyAlignment="1">
      <alignment horizontal="left" vertical="center"/>
    </xf>
    <xf numFmtId="0" fontId="36" fillId="0" borderId="6" xfId="38" applyFont="1" applyFill="1" applyBorder="1" applyAlignment="1">
      <alignment horizontal="left" vertical="center"/>
    </xf>
    <xf numFmtId="0" fontId="36" fillId="0" borderId="6" xfId="38" quotePrefix="1" applyFont="1" applyFill="1" applyBorder="1" applyAlignment="1">
      <alignment horizontal="left" vertical="center"/>
    </xf>
    <xf numFmtId="0" fontId="36" fillId="0" borderId="6" xfId="38" applyFont="1" applyFill="1" applyBorder="1" applyAlignment="1">
      <alignment vertical="center"/>
    </xf>
    <xf numFmtId="0" fontId="36" fillId="0" borderId="6" xfId="38" applyFont="1" applyFill="1" applyBorder="1" applyAlignment="1">
      <alignment horizontal="center" vertical="center"/>
    </xf>
    <xf numFmtId="3" fontId="36" fillId="0" borderId="6" xfId="38" applyNumberFormat="1" applyFont="1" applyFill="1" applyBorder="1" applyAlignment="1">
      <alignment vertical="center"/>
    </xf>
    <xf numFmtId="183" fontId="36" fillId="0" borderId="6" xfId="38" applyNumberFormat="1" applyFont="1" applyFill="1" applyBorder="1" applyAlignment="1">
      <alignment vertical="center"/>
    </xf>
    <xf numFmtId="185" fontId="36" fillId="0" borderId="6" xfId="38" applyNumberFormat="1" applyFont="1" applyFill="1" applyBorder="1" applyAlignment="1">
      <alignment horizontal="center" vertical="top"/>
    </xf>
    <xf numFmtId="0" fontId="36" fillId="0" borderId="6" xfId="38" applyFont="1" applyFill="1" applyBorder="1"/>
    <xf numFmtId="0" fontId="36" fillId="0" borderId="13" xfId="38" applyFont="1" applyFill="1" applyBorder="1"/>
    <xf numFmtId="0" fontId="25" fillId="0" borderId="0" xfId="38" applyFont="1" applyFill="1" applyAlignment="1">
      <alignment horizontal="center" vertical="center"/>
    </xf>
    <xf numFmtId="181" fontId="42" fillId="0" borderId="0" xfId="38" applyNumberFormat="1" applyFont="1" applyFill="1" applyAlignment="1">
      <alignment horizontal="center" vertical="center"/>
    </xf>
    <xf numFmtId="0" fontId="42" fillId="0" borderId="0" xfId="38" applyFont="1" applyFill="1" applyAlignment="1">
      <alignment horizontal="center" vertical="center"/>
    </xf>
    <xf numFmtId="0" fontId="3" fillId="0" borderId="0" xfId="38" applyFont="1" applyFill="1"/>
    <xf numFmtId="0" fontId="53" fillId="0" borderId="8" xfId="38" applyFont="1" applyFill="1" applyBorder="1"/>
    <xf numFmtId="3" fontId="53" fillId="0" borderId="8" xfId="38" applyNumberFormat="1" applyFont="1" applyFill="1" applyBorder="1"/>
    <xf numFmtId="185" fontId="53" fillId="0" borderId="8" xfId="38" applyNumberFormat="1" applyFont="1" applyFill="1" applyBorder="1" applyAlignment="1">
      <alignment horizontal="center"/>
    </xf>
    <xf numFmtId="0" fontId="54" fillId="0" borderId="0" xfId="38" applyFont="1" applyFill="1" applyBorder="1" applyAlignment="1"/>
    <xf numFmtId="0" fontId="54" fillId="0" borderId="0" xfId="38" applyFont="1" applyFill="1" applyBorder="1" applyAlignment="1">
      <alignment horizontal="left"/>
    </xf>
    <xf numFmtId="0" fontId="55" fillId="0" borderId="0" xfId="38" applyFont="1" applyFill="1" applyBorder="1" applyAlignment="1"/>
    <xf numFmtId="183" fontId="55" fillId="0" borderId="0" xfId="38" applyNumberFormat="1" applyFont="1" applyFill="1" applyBorder="1" applyAlignment="1"/>
    <xf numFmtId="3" fontId="55" fillId="0" borderId="0" xfId="38" applyNumberFormat="1" applyFont="1" applyFill="1" applyBorder="1" applyAlignment="1"/>
    <xf numFmtId="3" fontId="56" fillId="0" borderId="0" xfId="38" applyNumberFormat="1" applyFont="1" applyFill="1" applyBorder="1" applyAlignment="1">
      <alignment horizontal="right"/>
    </xf>
    <xf numFmtId="0" fontId="56" fillId="0" borderId="0" xfId="38" applyNumberFormat="1" applyFont="1" applyFill="1" applyBorder="1" applyAlignment="1">
      <alignment horizontal="right"/>
    </xf>
    <xf numFmtId="0" fontId="52" fillId="0" borderId="0" xfId="38" quotePrefix="1" applyFont="1" applyFill="1" applyBorder="1" applyAlignment="1">
      <alignment horizontal="left"/>
    </xf>
    <xf numFmtId="0" fontId="37" fillId="0" borderId="0" xfId="38" quotePrefix="1" applyFont="1" applyFill="1" applyBorder="1" applyAlignment="1"/>
    <xf numFmtId="0" fontId="60" fillId="0" borderId="0" xfId="38" applyNumberFormat="1" applyFont="1" applyFill="1" applyBorder="1" applyAlignment="1" applyProtection="1">
      <protection locked="0"/>
    </xf>
    <xf numFmtId="0" fontId="62" fillId="0" borderId="0" xfId="0" applyFont="1" applyFill="1" applyBorder="1" applyAlignment="1">
      <alignment vertical="center" shrinkToFit="1"/>
    </xf>
    <xf numFmtId="0" fontId="62" fillId="0" borderId="0" xfId="0" applyFont="1" applyFill="1" applyAlignment="1">
      <alignment vertical="center" shrinkToFit="1"/>
    </xf>
    <xf numFmtId="0" fontId="62" fillId="0" borderId="0" xfId="0" applyFont="1" applyFill="1">
      <alignment vertical="center"/>
    </xf>
    <xf numFmtId="9" fontId="62" fillId="0" borderId="0" xfId="22" applyFont="1" applyFill="1">
      <alignment vertical="center"/>
    </xf>
    <xf numFmtId="0" fontId="62" fillId="0" borderId="0" xfId="0" applyFont="1" applyFill="1" applyAlignment="1">
      <alignment horizontal="left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>
      <alignment vertical="center"/>
    </xf>
    <xf numFmtId="3" fontId="62" fillId="0" borderId="0" xfId="0" applyNumberFormat="1" applyFont="1" applyFill="1">
      <alignment vertical="center"/>
    </xf>
    <xf numFmtId="4" fontId="62" fillId="0" borderId="0" xfId="0" applyNumberFormat="1" applyFont="1" applyFill="1">
      <alignment vertical="center"/>
    </xf>
    <xf numFmtId="0" fontId="64" fillId="0" borderId="0" xfId="0" applyFont="1" applyFill="1">
      <alignment vertical="center"/>
    </xf>
    <xf numFmtId="0" fontId="62" fillId="0" borderId="0" xfId="0" applyFont="1" applyFill="1" applyAlignment="1">
      <alignment horizontal="center" vertical="center"/>
    </xf>
    <xf numFmtId="0" fontId="61" fillId="0" borderId="0" xfId="0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vertical="center" shrinkToFit="1"/>
    </xf>
    <xf numFmtId="0" fontId="62" fillId="0" borderId="14" xfId="0" applyFont="1" applyFill="1" applyBorder="1" applyAlignment="1">
      <alignment vertical="center" shrinkToFit="1"/>
    </xf>
    <xf numFmtId="0" fontId="62" fillId="0" borderId="14" xfId="0" applyFont="1" applyFill="1" applyBorder="1">
      <alignment vertical="center"/>
    </xf>
    <xf numFmtId="0" fontId="62" fillId="0" borderId="1" xfId="0" applyFont="1" applyFill="1" applyBorder="1" applyAlignment="1">
      <alignment horizontal="center" vertical="center" shrinkToFit="1"/>
    </xf>
    <xf numFmtId="0" fontId="51" fillId="0" borderId="0" xfId="0" applyFont="1" applyFill="1" applyAlignment="1">
      <alignment horizontal="center" shrinkToFit="1"/>
    </xf>
    <xf numFmtId="0" fontId="54" fillId="0" borderId="0" xfId="38" applyFont="1" applyFill="1" applyBorder="1" applyAlignment="1">
      <alignment horizontal="left"/>
    </xf>
    <xf numFmtId="3" fontId="61" fillId="0" borderId="1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 shrinkToFit="1"/>
    </xf>
    <xf numFmtId="0" fontId="62" fillId="0" borderId="0" xfId="0" applyFont="1" applyFill="1" applyAlignment="1">
      <alignment horizontal="center" vertical="center" shrinkToFit="1"/>
    </xf>
    <xf numFmtId="0" fontId="61" fillId="0" borderId="1" xfId="0" applyFont="1" applyFill="1" applyBorder="1" applyAlignment="1">
      <alignment horizontal="center" vertical="center" shrinkToFit="1"/>
    </xf>
    <xf numFmtId="3" fontId="61" fillId="0" borderId="1" xfId="0" applyNumberFormat="1" applyFont="1" applyFill="1" applyBorder="1" applyAlignment="1">
      <alignment vertical="center" shrinkToFit="1"/>
    </xf>
    <xf numFmtId="0" fontId="62" fillId="0" borderId="1" xfId="0" applyFont="1" applyFill="1" applyBorder="1" applyAlignment="1">
      <alignment horizontal="centerContinuous" vertical="center" shrinkToFit="1"/>
    </xf>
    <xf numFmtId="0" fontId="62" fillId="0" borderId="1" xfId="0" applyFont="1" applyFill="1" applyBorder="1" applyAlignment="1">
      <alignment horizontal="centerContinuous" wrapText="1"/>
    </xf>
    <xf numFmtId="0" fontId="62" fillId="0" borderId="1" xfId="0" applyFont="1" applyFill="1" applyBorder="1" applyAlignment="1">
      <alignment horizontal="center" shrinkToFit="1"/>
    </xf>
    <xf numFmtId="0" fontId="59" fillId="0" borderId="1" xfId="0" applyFont="1" applyFill="1" applyBorder="1" applyAlignment="1">
      <alignment horizontal="center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194" fontId="61" fillId="0" borderId="1" xfId="0" applyNumberFormat="1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vertical="center" shrinkToFit="1"/>
    </xf>
    <xf numFmtId="41" fontId="61" fillId="0" borderId="1" xfId="0" applyNumberFormat="1" applyFont="1" applyFill="1" applyBorder="1" applyAlignment="1">
      <alignment vertical="center" shrinkToFit="1"/>
    </xf>
    <xf numFmtId="41" fontId="61" fillId="0" borderId="1" xfId="0" applyNumberFormat="1" applyFont="1" applyFill="1" applyBorder="1" applyAlignment="1">
      <alignment horizontal="center" vertical="center" shrinkToFit="1"/>
    </xf>
    <xf numFmtId="3" fontId="62" fillId="0" borderId="1" xfId="0" applyNumberFormat="1" applyFont="1" applyFill="1" applyBorder="1" applyAlignment="1">
      <alignment vertical="center" shrinkToFit="1"/>
    </xf>
    <xf numFmtId="194" fontId="62" fillId="0" borderId="1" xfId="0" applyNumberFormat="1" applyFont="1" applyFill="1" applyBorder="1" applyAlignment="1">
      <alignment horizontal="center" vertical="center" shrinkToFit="1"/>
    </xf>
    <xf numFmtId="0" fontId="62" fillId="0" borderId="1" xfId="0" applyFont="1" applyFill="1" applyBorder="1" applyAlignment="1">
      <alignment vertical="center" shrinkToFit="1"/>
    </xf>
    <xf numFmtId="3" fontId="63" fillId="0" borderId="1" xfId="0" applyNumberFormat="1" applyFont="1" applyFill="1" applyBorder="1" applyAlignment="1">
      <alignment horizontal="right" vertical="center" shrinkToFit="1"/>
    </xf>
    <xf numFmtId="185" fontId="55" fillId="0" borderId="0" xfId="38" applyNumberFormat="1" applyFont="1" applyFill="1" applyBorder="1" applyAlignment="1">
      <alignment horizontal="center"/>
    </xf>
    <xf numFmtId="0" fontId="40" fillId="0" borderId="0" xfId="38" applyFont="1" applyFill="1" applyBorder="1" applyAlignment="1"/>
    <xf numFmtId="0" fontId="67" fillId="0" borderId="10" xfId="38" applyFont="1" applyFill="1" applyBorder="1" applyAlignment="1">
      <alignment horizontal="left"/>
    </xf>
    <xf numFmtId="0" fontId="67" fillId="0" borderId="0" xfId="38" applyFont="1" applyFill="1" applyBorder="1" applyAlignment="1">
      <alignment horizontal="left"/>
    </xf>
    <xf numFmtId="0" fontId="68" fillId="0" borderId="0" xfId="38" applyFont="1" applyFill="1" applyBorder="1" applyAlignment="1"/>
    <xf numFmtId="0" fontId="68" fillId="0" borderId="0" xfId="38" applyNumberFormat="1" applyFont="1" applyFill="1" applyBorder="1" applyAlignment="1" applyProtection="1">
      <alignment horizontal="left"/>
      <protection locked="0"/>
    </xf>
    <xf numFmtId="187" fontId="68" fillId="0" borderId="0" xfId="38" applyNumberFormat="1" applyFont="1" applyFill="1" applyBorder="1" applyAlignment="1" applyProtection="1">
      <alignment horizontal="left"/>
      <protection locked="0"/>
    </xf>
    <xf numFmtId="3" fontId="38" fillId="0" borderId="0" xfId="38" applyNumberFormat="1" applyFont="1" applyFill="1" applyBorder="1" applyAlignment="1">
      <alignment horizontal="right"/>
    </xf>
    <xf numFmtId="0" fontId="38" fillId="0" borderId="11" xfId="38" applyNumberFormat="1" applyFont="1" applyFill="1" applyBorder="1" applyAlignment="1">
      <alignment horizontal="left"/>
    </xf>
    <xf numFmtId="0" fontId="38" fillId="0" borderId="0" xfId="38" applyNumberFormat="1" applyFont="1" applyFill="1" applyBorder="1" applyAlignment="1">
      <alignment horizontal="left"/>
    </xf>
    <xf numFmtId="0" fontId="69" fillId="0" borderId="0" xfId="38" applyFont="1" applyFill="1" applyBorder="1" applyAlignment="1"/>
    <xf numFmtId="0" fontId="61" fillId="0" borderId="1" xfId="0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70" fillId="0" borderId="40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73" fillId="0" borderId="51" xfId="0" applyFont="1" applyBorder="1" applyAlignment="1">
      <alignment horizontal="center" vertical="center"/>
    </xf>
    <xf numFmtId="183" fontId="73" fillId="0" borderId="51" xfId="0" applyNumberFormat="1" applyFont="1" applyBorder="1" applyAlignment="1">
      <alignment horizontal="center" vertical="center" shrinkToFit="1"/>
    </xf>
    <xf numFmtId="41" fontId="73" fillId="0" borderId="51" xfId="0" applyNumberFormat="1" applyFont="1" applyBorder="1" applyAlignment="1">
      <alignment horizontal="right" vertical="center" shrinkToFit="1"/>
    </xf>
    <xf numFmtId="0" fontId="70" fillId="0" borderId="52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181" fontId="25" fillId="0" borderId="21" xfId="0" applyNumberFormat="1" applyFont="1" applyBorder="1" applyAlignment="1">
      <alignment horizontal="right" vertical="center"/>
    </xf>
    <xf numFmtId="0" fontId="25" fillId="0" borderId="21" xfId="0" applyFont="1" applyBorder="1" applyAlignment="1">
      <alignment horizontal="center" vertical="center"/>
    </xf>
    <xf numFmtId="181" fontId="25" fillId="3" borderId="21" xfId="26" applyNumberFormat="1" applyFont="1" applyFill="1" applyBorder="1" applyAlignment="1">
      <alignment horizontal="right" vertical="center"/>
    </xf>
    <xf numFmtId="41" fontId="72" fillId="0" borderId="21" xfId="0" applyNumberFormat="1" applyFont="1" applyBorder="1" applyAlignment="1">
      <alignment horizontal="right" vertical="center"/>
    </xf>
    <xf numFmtId="41" fontId="72" fillId="0" borderId="21" xfId="0" applyNumberFormat="1" applyFont="1" applyBorder="1" applyAlignment="1">
      <alignment vertical="center"/>
    </xf>
    <xf numFmtId="41" fontId="72" fillId="0" borderId="31" xfId="0" applyNumberFormat="1" applyFont="1" applyBorder="1" applyAlignment="1">
      <alignment vertical="center"/>
    </xf>
    <xf numFmtId="0" fontId="25" fillId="0" borderId="36" xfId="0" applyFont="1" applyBorder="1" applyAlignment="1">
      <alignment horizontal="center" vertical="center"/>
    </xf>
    <xf numFmtId="41" fontId="72" fillId="0" borderId="56" xfId="95" applyNumberFormat="1" applyFont="1" applyFill="1" applyBorder="1" applyAlignment="1">
      <alignment horizontal="left" vertical="center"/>
    </xf>
    <xf numFmtId="3" fontId="74" fillId="0" borderId="57" xfId="95" applyNumberFormat="1" applyFont="1" applyFill="1" applyBorder="1" applyAlignment="1">
      <alignment horizontal="left" vertical="center"/>
    </xf>
    <xf numFmtId="3" fontId="74" fillId="0" borderId="14" xfId="95" applyNumberFormat="1" applyFont="1" applyFill="1" applyBorder="1" applyAlignment="1">
      <alignment horizontal="left" vertical="center"/>
    </xf>
    <xf numFmtId="3" fontId="74" fillId="0" borderId="14" xfId="95" applyNumberFormat="1" applyFont="1" applyFill="1" applyBorder="1" applyAlignment="1">
      <alignment vertical="center"/>
    </xf>
    <xf numFmtId="184" fontId="25" fillId="0" borderId="56" xfId="0" applyNumberFormat="1" applyFont="1" applyBorder="1" applyAlignment="1">
      <alignment horizontal="center" vertical="center"/>
    </xf>
    <xf numFmtId="182" fontId="74" fillId="0" borderId="58" xfId="0" applyNumberFormat="1" applyFont="1" applyBorder="1" applyAlignment="1">
      <alignment vertical="center"/>
    </xf>
    <xf numFmtId="41" fontId="72" fillId="0" borderId="59" xfId="95" applyNumberFormat="1" applyFont="1" applyFill="1" applyBorder="1" applyAlignment="1">
      <alignment vertical="center"/>
    </xf>
    <xf numFmtId="41" fontId="74" fillId="0" borderId="16" xfId="95" applyNumberFormat="1" applyFont="1" applyFill="1" applyBorder="1" applyAlignment="1">
      <alignment horizontal="center" vertical="center"/>
    </xf>
    <xf numFmtId="197" fontId="74" fillId="0" borderId="16" xfId="95" applyNumberFormat="1" applyFont="1" applyFill="1" applyBorder="1" applyAlignment="1">
      <alignment vertical="center"/>
    </xf>
    <xf numFmtId="183" fontId="74" fillId="0" borderId="59" xfId="0" applyNumberFormat="1" applyFont="1" applyBorder="1" applyAlignment="1">
      <alignment horizontal="center" vertical="center"/>
    </xf>
    <xf numFmtId="182" fontId="74" fillId="0" borderId="17" xfId="0" applyNumberFormat="1" applyFont="1" applyBorder="1" applyAlignment="1">
      <alignment vertical="center"/>
    </xf>
    <xf numFmtId="184" fontId="25" fillId="0" borderId="21" xfId="0" applyNumberFormat="1" applyFont="1" applyBorder="1" applyAlignment="1">
      <alignment horizontal="center" vertical="center"/>
    </xf>
    <xf numFmtId="41" fontId="72" fillId="0" borderId="21" xfId="0" applyNumberFormat="1" applyFont="1" applyBorder="1" applyAlignment="1">
      <alignment horizontal="center" vertical="center"/>
    </xf>
    <xf numFmtId="18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98" fontId="25" fillId="0" borderId="5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184" fontId="74" fillId="0" borderId="46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84" fontId="25" fillId="0" borderId="35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41" fontId="72" fillId="0" borderId="56" xfId="0" applyNumberFormat="1" applyFont="1" applyBorder="1" applyAlignment="1">
      <alignment horizontal="right" vertical="center"/>
    </xf>
    <xf numFmtId="184" fontId="74" fillId="0" borderId="56" xfId="0" applyNumberFormat="1" applyFont="1" applyBorder="1" applyAlignment="1">
      <alignment horizontal="center" vertical="center"/>
    </xf>
    <xf numFmtId="182" fontId="25" fillId="0" borderId="58" xfId="0" applyNumberFormat="1" applyFont="1" applyBorder="1" applyAlignment="1">
      <alignment vertical="center"/>
    </xf>
    <xf numFmtId="184" fontId="25" fillId="0" borderId="39" xfId="0" applyNumberFormat="1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41" fontId="72" fillId="0" borderId="47" xfId="0" applyNumberFormat="1" applyFont="1" applyBorder="1" applyAlignment="1">
      <alignment horizontal="right" vertical="center"/>
    </xf>
    <xf numFmtId="41" fontId="74" fillId="0" borderId="46" xfId="95" applyNumberFormat="1" applyFont="1" applyFill="1" applyBorder="1" applyAlignment="1">
      <alignment horizontal="center" vertical="center"/>
    </xf>
    <xf numFmtId="197" fontId="74" fillId="0" borderId="46" xfId="95" applyNumberFormat="1" applyFont="1" applyFill="1" applyBorder="1" applyAlignment="1">
      <alignment vertical="center"/>
    </xf>
    <xf numFmtId="41" fontId="74" fillId="0" borderId="47" xfId="0" applyNumberFormat="1" applyFont="1" applyBorder="1" applyAlignment="1">
      <alignment horizontal="center" vertical="center"/>
    </xf>
    <xf numFmtId="182" fontId="74" fillId="0" borderId="49" xfId="0" applyNumberFormat="1" applyFont="1" applyBorder="1" applyAlignment="1">
      <alignment vertical="center"/>
    </xf>
    <xf numFmtId="184" fontId="25" fillId="0" borderId="48" xfId="0" applyNumberFormat="1" applyFont="1" applyBorder="1" applyAlignment="1">
      <alignment horizontal="center" vertical="center"/>
    </xf>
    <xf numFmtId="41" fontId="72" fillId="0" borderId="65" xfId="0" applyNumberFormat="1" applyFont="1" applyBorder="1" applyAlignment="1">
      <alignment horizontal="right" vertical="center"/>
    </xf>
    <xf numFmtId="3" fontId="74" fillId="0" borderId="66" xfId="95" applyNumberFormat="1" applyFont="1" applyFill="1" applyBorder="1" applyAlignment="1">
      <alignment horizontal="left" vertical="center"/>
    </xf>
    <xf numFmtId="3" fontId="74" fillId="0" borderId="64" xfId="95" applyNumberFormat="1" applyFont="1" applyFill="1" applyBorder="1" applyAlignment="1">
      <alignment horizontal="left" vertical="center"/>
    </xf>
    <xf numFmtId="3" fontId="74" fillId="0" borderId="64" xfId="95" applyNumberFormat="1" applyFont="1" applyFill="1" applyBorder="1" applyAlignment="1">
      <alignment vertical="center"/>
    </xf>
    <xf numFmtId="184" fontId="74" fillId="0" borderId="65" xfId="0" applyNumberFormat="1" applyFont="1" applyBorder="1" applyAlignment="1">
      <alignment horizontal="center" vertical="center"/>
    </xf>
    <xf numFmtId="182" fontId="74" fillId="0" borderId="50" xfId="0" applyNumberFormat="1" applyFont="1" applyBorder="1" applyAlignment="1">
      <alignment vertical="center"/>
    </xf>
    <xf numFmtId="199" fontId="74" fillId="0" borderId="46" xfId="95" applyNumberFormat="1" applyFont="1" applyFill="1" applyBorder="1" applyAlignment="1">
      <alignment vertical="center"/>
    </xf>
    <xf numFmtId="10" fontId="74" fillId="0" borderId="49" xfId="0" applyNumberFormat="1" applyFont="1" applyBorder="1" applyAlignment="1">
      <alignment vertical="center"/>
    </xf>
    <xf numFmtId="41" fontId="72" fillId="0" borderId="64" xfId="0" applyNumberFormat="1" applyFont="1" applyBorder="1" applyAlignment="1">
      <alignment horizontal="right" vertical="center"/>
    </xf>
    <xf numFmtId="41" fontId="72" fillId="0" borderId="46" xfId="0" applyNumberFormat="1" applyFont="1" applyBorder="1" applyAlignment="1">
      <alignment horizontal="right" vertical="center"/>
    </xf>
    <xf numFmtId="184" fontId="25" fillId="0" borderId="54" xfId="0" applyNumberFormat="1" applyFont="1" applyBorder="1" applyAlignment="1">
      <alignment horizontal="center" vertical="center"/>
    </xf>
    <xf numFmtId="3" fontId="74" fillId="0" borderId="68" xfId="95" applyNumberFormat="1" applyFont="1" applyFill="1" applyBorder="1" applyAlignment="1">
      <alignment horizontal="left" vertical="center"/>
    </xf>
    <xf numFmtId="3" fontId="74" fillId="0" borderId="0" xfId="95" applyNumberFormat="1" applyFont="1" applyFill="1" applyBorder="1" applyAlignment="1">
      <alignment horizontal="left" vertical="center"/>
    </xf>
    <xf numFmtId="3" fontId="74" fillId="0" borderId="0" xfId="95" applyNumberFormat="1" applyFont="1" applyFill="1" applyBorder="1" applyAlignment="1">
      <alignment vertical="center"/>
    </xf>
    <xf numFmtId="184" fontId="74" fillId="0" borderId="67" xfId="0" applyNumberFormat="1" applyFont="1" applyBorder="1" applyAlignment="1">
      <alignment horizontal="center" vertical="center"/>
    </xf>
    <xf numFmtId="182" fontId="74" fillId="0" borderId="69" xfId="0" applyNumberFormat="1" applyFont="1" applyBorder="1" applyAlignment="1">
      <alignment vertical="center"/>
    </xf>
    <xf numFmtId="41" fontId="74" fillId="0" borderId="59" xfId="0" applyNumberFormat="1" applyFont="1" applyBorder="1" applyAlignment="1">
      <alignment horizontal="center" vertical="center"/>
    </xf>
    <xf numFmtId="41" fontId="72" fillId="0" borderId="40" xfId="0" applyNumberFormat="1" applyFont="1" applyBorder="1" applyAlignment="1">
      <alignment horizontal="right" vertical="center"/>
    </xf>
    <xf numFmtId="41" fontId="72" fillId="0" borderId="51" xfId="0" applyNumberFormat="1" applyFont="1" applyBorder="1" applyAlignment="1">
      <alignment horizontal="right" vertical="center"/>
    </xf>
    <xf numFmtId="195" fontId="25" fillId="0" borderId="41" xfId="0" applyNumberFormat="1" applyFont="1" applyBorder="1" applyAlignment="1">
      <alignment horizontal="center" vertical="center" wrapText="1" shrinkToFit="1"/>
    </xf>
    <xf numFmtId="181" fontId="25" fillId="3" borderId="40" xfId="26" applyNumberFormat="1" applyFont="1" applyFill="1" applyBorder="1" applyAlignment="1">
      <alignment horizontal="right" vertical="center"/>
    </xf>
    <xf numFmtId="181" fontId="25" fillId="0" borderId="36" xfId="0" applyNumberFormat="1" applyFont="1" applyBorder="1" applyAlignment="1">
      <alignment horizontal="right" vertical="center"/>
    </xf>
    <xf numFmtId="181" fontId="25" fillId="3" borderId="36" xfId="26" applyNumberFormat="1" applyFont="1" applyFill="1" applyBorder="1" applyAlignment="1">
      <alignment horizontal="right" vertical="center"/>
    </xf>
    <xf numFmtId="41" fontId="25" fillId="0" borderId="36" xfId="0" applyNumberFormat="1" applyFont="1" applyBorder="1" applyAlignment="1">
      <alignment vertical="center"/>
    </xf>
    <xf numFmtId="195" fontId="25" fillId="0" borderId="37" xfId="0" applyNumberFormat="1" applyFont="1" applyBorder="1" applyAlignment="1">
      <alignment horizontal="center" vertical="center" wrapText="1" shrinkToFit="1"/>
    </xf>
    <xf numFmtId="181" fontId="25" fillId="0" borderId="40" xfId="0" applyNumberFormat="1" applyFont="1" applyBorder="1" applyAlignment="1">
      <alignment horizontal="right" vertical="center"/>
    </xf>
    <xf numFmtId="41" fontId="25" fillId="0" borderId="40" xfId="0" applyNumberFormat="1" applyFont="1" applyBorder="1" applyAlignment="1">
      <alignment vertical="center"/>
    </xf>
    <xf numFmtId="184" fontId="25" fillId="0" borderId="0" xfId="0" applyNumberFormat="1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41" fontId="72" fillId="0" borderId="54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198" fontId="25" fillId="0" borderId="0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184" fontId="25" fillId="0" borderId="36" xfId="0" applyNumberFormat="1" applyFont="1" applyBorder="1" applyAlignment="1">
      <alignment horizontal="center" vertical="center"/>
    </xf>
    <xf numFmtId="41" fontId="72" fillId="0" borderId="36" xfId="0" applyNumberFormat="1" applyFont="1" applyBorder="1" applyAlignment="1">
      <alignment horizontal="right" vertical="center"/>
    </xf>
    <xf numFmtId="3" fontId="74" fillId="0" borderId="36" xfId="95" applyNumberFormat="1" applyFont="1" applyFill="1" applyBorder="1" applyAlignment="1">
      <alignment horizontal="left" vertical="center"/>
    </xf>
    <xf numFmtId="198" fontId="25" fillId="0" borderId="36" xfId="0" applyNumberFormat="1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97" fontId="74" fillId="0" borderId="51" xfId="95" applyNumberFormat="1" applyFont="1" applyFill="1" applyBorder="1" applyAlignment="1">
      <alignment vertical="center"/>
    </xf>
    <xf numFmtId="41" fontId="74" fillId="0" borderId="51" xfId="0" applyNumberFormat="1" applyFont="1" applyBorder="1" applyAlignment="1">
      <alignment horizontal="center" vertical="center"/>
    </xf>
    <xf numFmtId="41" fontId="74" fillId="0" borderId="36" xfId="0" applyNumberFormat="1" applyFont="1" applyBorder="1" applyAlignment="1">
      <alignment horizontal="right" vertical="center"/>
    </xf>
    <xf numFmtId="183" fontId="25" fillId="0" borderId="74" xfId="0" applyNumberFormat="1" applyFont="1" applyBorder="1" applyAlignment="1">
      <alignment horizontal="center" vertical="center"/>
    </xf>
    <xf numFmtId="183" fontId="25" fillId="0" borderId="5" xfId="0" applyNumberFormat="1" applyFont="1" applyBorder="1" applyAlignment="1">
      <alignment horizontal="center" vertical="center"/>
    </xf>
    <xf numFmtId="183" fontId="25" fillId="0" borderId="19" xfId="0" applyNumberFormat="1" applyFont="1" applyBorder="1" applyAlignment="1">
      <alignment horizontal="center" vertical="center"/>
    </xf>
    <xf numFmtId="0" fontId="72" fillId="0" borderId="21" xfId="0" applyFont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shrinkToFit="1"/>
    </xf>
    <xf numFmtId="41" fontId="25" fillId="0" borderId="75" xfId="0" applyNumberFormat="1" applyFont="1" applyBorder="1" applyAlignment="1">
      <alignment horizontal="right" vertical="center"/>
    </xf>
    <xf numFmtId="41" fontId="25" fillId="0" borderId="76" xfId="0" applyNumberFormat="1" applyFont="1" applyBorder="1" applyAlignment="1">
      <alignment horizontal="right" vertical="center"/>
    </xf>
    <xf numFmtId="41" fontId="25" fillId="0" borderId="77" xfId="0" applyNumberFormat="1" applyFont="1" applyBorder="1" applyAlignment="1">
      <alignment vertical="center"/>
    </xf>
    <xf numFmtId="41" fontId="25" fillId="0" borderId="78" xfId="0" applyNumberFormat="1" applyFont="1" applyBorder="1" applyAlignment="1">
      <alignment vertical="center"/>
    </xf>
    <xf numFmtId="185" fontId="72" fillId="0" borderId="21" xfId="0" applyNumberFormat="1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 shrinkToFit="1"/>
    </xf>
    <xf numFmtId="0" fontId="0" fillId="0" borderId="0" xfId="0" applyAlignment="1"/>
    <xf numFmtId="3" fontId="77" fillId="0" borderId="21" xfId="0" applyNumberFormat="1" applyFont="1" applyBorder="1" applyAlignment="1">
      <alignment horizontal="center" vertical="center"/>
    </xf>
    <xf numFmtId="3" fontId="77" fillId="0" borderId="55" xfId="0" applyNumberFormat="1" applyFont="1" applyBorder="1" applyAlignment="1">
      <alignment horizontal="center" vertical="center"/>
    </xf>
    <xf numFmtId="3" fontId="77" fillId="0" borderId="19" xfId="0" applyNumberFormat="1" applyFont="1" applyBorder="1" applyAlignment="1">
      <alignment horizontal="center" vertical="center"/>
    </xf>
    <xf numFmtId="3" fontId="78" fillId="0" borderId="80" xfId="0" applyNumberFormat="1" applyFont="1" applyBorder="1" applyAlignment="1">
      <alignment horizontal="left" vertical="center"/>
    </xf>
    <xf numFmtId="3" fontId="78" fillId="0" borderId="67" xfId="0" applyNumberFormat="1" applyFont="1" applyBorder="1" applyAlignment="1">
      <alignment horizontal="left" vertical="center"/>
    </xf>
    <xf numFmtId="3" fontId="78" fillId="0" borderId="0" xfId="0" applyNumberFormat="1" applyFont="1" applyAlignment="1">
      <alignment horizontal="left" vertical="center"/>
    </xf>
    <xf numFmtId="3" fontId="78" fillId="0" borderId="54" xfId="0" applyNumberFormat="1" applyFont="1" applyBorder="1" applyAlignment="1">
      <alignment horizontal="left" vertical="center"/>
    </xf>
    <xf numFmtId="3" fontId="78" fillId="0" borderId="67" xfId="0" applyNumberFormat="1" applyFont="1" applyBorder="1" applyAlignment="1">
      <alignment vertical="center"/>
    </xf>
    <xf numFmtId="3" fontId="78" fillId="0" borderId="67" xfId="0" applyNumberFormat="1" applyFont="1" applyBorder="1" applyAlignment="1">
      <alignment horizontal="right" vertical="center"/>
    </xf>
    <xf numFmtId="3" fontId="78" fillId="0" borderId="33" xfId="0" applyNumberFormat="1" applyFont="1" applyBorder="1" applyAlignment="1">
      <alignment horizontal="left" vertical="center"/>
    </xf>
    <xf numFmtId="3" fontId="78" fillId="0" borderId="46" xfId="0" applyNumberFormat="1" applyFont="1" applyBorder="1" applyAlignment="1">
      <alignment horizontal="left" vertical="center"/>
    </xf>
    <xf numFmtId="3" fontId="78" fillId="0" borderId="39" xfId="0" applyNumberFormat="1" applyFont="1" applyBorder="1" applyAlignment="1">
      <alignment horizontal="left" vertical="center"/>
    </xf>
    <xf numFmtId="3" fontId="78" fillId="0" borderId="47" xfId="0" applyNumberFormat="1" applyFont="1" applyBorder="1" applyAlignment="1">
      <alignment vertical="center"/>
    </xf>
    <xf numFmtId="3" fontId="78" fillId="0" borderId="61" xfId="0" applyNumberFormat="1" applyFont="1" applyBorder="1" applyAlignment="1">
      <alignment horizontal="left" vertical="center"/>
    </xf>
    <xf numFmtId="3" fontId="78" fillId="0" borderId="47" xfId="0" applyNumberFormat="1" applyFont="1" applyBorder="1" applyAlignment="1">
      <alignment horizontal="left" vertical="center"/>
    </xf>
    <xf numFmtId="3" fontId="78" fillId="0" borderId="81" xfId="0" applyNumberFormat="1" applyFont="1" applyBorder="1" applyAlignment="1">
      <alignment horizontal="left" vertical="center"/>
    </xf>
    <xf numFmtId="3" fontId="78" fillId="0" borderId="45" xfId="0" applyNumberFormat="1" applyFont="1" applyBorder="1" applyAlignment="1">
      <alignment horizontal="left" vertical="center"/>
    </xf>
    <xf numFmtId="3" fontId="78" fillId="0" borderId="24" xfId="0" applyNumberFormat="1" applyFont="1" applyBorder="1" applyAlignment="1">
      <alignment horizontal="left" vertical="center"/>
    </xf>
    <xf numFmtId="3" fontId="78" fillId="0" borderId="16" xfId="0" applyNumberFormat="1" applyFont="1" applyBorder="1" applyAlignment="1">
      <alignment horizontal="left" vertical="center"/>
    </xf>
    <xf numFmtId="3" fontId="78" fillId="0" borderId="23" xfId="0" applyNumberFormat="1" applyFont="1" applyBorder="1" applyAlignment="1">
      <alignment horizontal="left" vertical="center"/>
    </xf>
    <xf numFmtId="3" fontId="78" fillId="0" borderId="59" xfId="0" applyNumberFormat="1" applyFont="1" applyBorder="1" applyAlignment="1">
      <alignment vertical="center"/>
    </xf>
    <xf numFmtId="3" fontId="78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77" fillId="0" borderId="55" xfId="0" applyNumberFormat="1" applyFont="1" applyBorder="1" applyAlignment="1">
      <alignment horizontal="center" vertical="center"/>
    </xf>
    <xf numFmtId="0" fontId="78" fillId="0" borderId="67" xfId="0" applyNumberFormat="1" applyFont="1" applyBorder="1" applyAlignment="1">
      <alignment horizontal="right" vertical="center"/>
    </xf>
    <xf numFmtId="0" fontId="78" fillId="0" borderId="47" xfId="0" applyNumberFormat="1" applyFont="1" applyBorder="1" applyAlignment="1">
      <alignment horizontal="right" vertical="center"/>
    </xf>
    <xf numFmtId="0" fontId="78" fillId="0" borderId="59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78" fillId="0" borderId="47" xfId="0" applyNumberFormat="1" applyFont="1" applyBorder="1" applyAlignment="1">
      <alignment horizontal="right" vertical="center"/>
    </xf>
    <xf numFmtId="10" fontId="78" fillId="0" borderId="67" xfId="0" applyNumberFormat="1" applyFont="1" applyBorder="1" applyAlignment="1">
      <alignment horizontal="right" vertical="center"/>
    </xf>
    <xf numFmtId="185" fontId="25" fillId="0" borderId="36" xfId="0" applyNumberFormat="1" applyFont="1" applyBorder="1" applyAlignment="1">
      <alignment vertical="center"/>
    </xf>
    <xf numFmtId="41" fontId="25" fillId="0" borderId="36" xfId="0" applyNumberFormat="1" applyFont="1" applyBorder="1" applyAlignment="1">
      <alignment horizontal="right" vertical="center"/>
    </xf>
    <xf numFmtId="41" fontId="25" fillId="0" borderId="37" xfId="0" applyNumberFormat="1" applyFont="1" applyBorder="1" applyAlignment="1">
      <alignment vertical="center"/>
    </xf>
    <xf numFmtId="181" fontId="25" fillId="0" borderId="23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/>
    </xf>
    <xf numFmtId="181" fontId="25" fillId="3" borderId="23" xfId="26" applyNumberFormat="1" applyFont="1" applyFill="1" applyBorder="1" applyAlignment="1">
      <alignment horizontal="right" vertical="center"/>
    </xf>
    <xf numFmtId="41" fontId="72" fillId="0" borderId="59" xfId="0" applyNumberFormat="1" applyFont="1" applyBorder="1" applyAlignment="1">
      <alignment horizontal="right" vertical="center"/>
    </xf>
    <xf numFmtId="41" fontId="72" fillId="0" borderId="16" xfId="0" applyNumberFormat="1" applyFont="1" applyBorder="1" applyAlignment="1">
      <alignment vertical="center"/>
    </xf>
    <xf numFmtId="41" fontId="72" fillId="0" borderId="59" xfId="0" applyNumberFormat="1" applyFont="1" applyBorder="1" applyAlignment="1">
      <alignment vertical="center"/>
    </xf>
    <xf numFmtId="41" fontId="72" fillId="0" borderId="17" xfId="0" applyNumberFormat="1" applyFont="1" applyBorder="1" applyAlignment="1">
      <alignment vertical="center"/>
    </xf>
    <xf numFmtId="0" fontId="0" fillId="0" borderId="0" xfId="0" applyAlignment="1"/>
    <xf numFmtId="0" fontId="70" fillId="0" borderId="40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0" xfId="0" applyFont="1">
      <alignment vertical="center"/>
    </xf>
    <xf numFmtId="41" fontId="42" fillId="0" borderId="51" xfId="0" applyNumberFormat="1" applyFont="1" applyBorder="1" applyAlignment="1">
      <alignment horizontal="right" vertical="center" shrinkToFit="1"/>
    </xf>
    <xf numFmtId="3" fontId="25" fillId="0" borderId="36" xfId="0" applyNumberFormat="1" applyFont="1" applyFill="1" applyBorder="1" applyAlignment="1">
      <alignment vertical="center"/>
    </xf>
    <xf numFmtId="3" fontId="25" fillId="0" borderId="40" xfId="0" applyNumberFormat="1" applyFont="1" applyFill="1" applyBorder="1" applyAlignment="1">
      <alignment vertical="center"/>
    </xf>
    <xf numFmtId="185" fontId="25" fillId="0" borderId="60" xfId="0" applyNumberFormat="1" applyFont="1" applyBorder="1" applyAlignment="1">
      <alignment vertical="center"/>
    </xf>
    <xf numFmtId="185" fontId="25" fillId="0" borderId="21" xfId="0" applyNumberFormat="1" applyFont="1" applyBorder="1" applyAlignment="1">
      <alignment vertical="center"/>
    </xf>
    <xf numFmtId="3" fontId="25" fillId="0" borderId="60" xfId="95" applyNumberFormat="1" applyFont="1" applyFill="1" applyBorder="1" applyAlignment="1">
      <alignment horizontal="center" vertical="center"/>
    </xf>
    <xf numFmtId="3" fontId="25" fillId="0" borderId="62" xfId="95" applyNumberFormat="1" applyFont="1" applyFill="1" applyBorder="1" applyAlignment="1">
      <alignment horizontal="center" vertical="center"/>
    </xf>
    <xf numFmtId="3" fontId="25" fillId="0" borderId="51" xfId="95" applyNumberFormat="1" applyFont="1" applyFill="1" applyBorder="1" applyAlignment="1">
      <alignment horizontal="left" vertical="center"/>
    </xf>
    <xf numFmtId="41" fontId="42" fillId="0" borderId="16" xfId="0" applyNumberFormat="1" applyFont="1" applyBorder="1" applyAlignment="1">
      <alignment vertical="center"/>
    </xf>
    <xf numFmtId="41" fontId="42" fillId="0" borderId="21" xfId="0" applyNumberFormat="1" applyFont="1" applyBorder="1" applyAlignment="1">
      <alignment vertical="center"/>
    </xf>
    <xf numFmtId="3" fontId="25" fillId="0" borderId="14" xfId="95" applyNumberFormat="1" applyFont="1" applyFill="1" applyBorder="1" applyAlignment="1">
      <alignment horizontal="left" vertical="center"/>
    </xf>
    <xf numFmtId="3" fontId="25" fillId="0" borderId="16" xfId="95" applyNumberFormat="1" applyFont="1" applyFill="1" applyBorder="1" applyAlignment="1">
      <alignment horizontal="center" vertical="center"/>
    </xf>
    <xf numFmtId="3" fontId="25" fillId="0" borderId="46" xfId="95" applyNumberFormat="1" applyFont="1" applyFill="1" applyBorder="1" applyAlignment="1">
      <alignment horizontal="center" vertical="center"/>
    </xf>
    <xf numFmtId="3" fontId="25" fillId="0" borderId="64" xfId="95" applyNumberFormat="1" applyFont="1" applyFill="1" applyBorder="1" applyAlignment="1">
      <alignment horizontal="left" vertical="center"/>
    </xf>
    <xf numFmtId="3" fontId="25" fillId="0" borderId="0" xfId="95" applyNumberFormat="1" applyFont="1" applyFill="1" applyBorder="1" applyAlignment="1">
      <alignment horizontal="left" vertical="center"/>
    </xf>
    <xf numFmtId="196" fontId="42" fillId="0" borderId="14" xfId="95" applyNumberFormat="1" applyFont="1" applyFill="1" applyBorder="1" applyAlignment="1">
      <alignment horizontal="center" vertical="center"/>
    </xf>
    <xf numFmtId="3" fontId="25" fillId="0" borderId="16" xfId="95" quotePrefix="1" applyNumberFormat="1" applyFont="1" applyFill="1" applyBorder="1" applyAlignment="1">
      <alignment horizontal="center" vertical="center"/>
    </xf>
    <xf numFmtId="3" fontId="25" fillId="0" borderId="46" xfId="95" quotePrefix="1" applyNumberFormat="1" applyFont="1" applyFill="1" applyBorder="1" applyAlignment="1">
      <alignment horizontal="center" vertical="center"/>
    </xf>
    <xf numFmtId="196" fontId="42" fillId="0" borderId="64" xfId="95" applyNumberFormat="1" applyFont="1" applyFill="1" applyBorder="1" applyAlignment="1">
      <alignment horizontal="center" vertical="center"/>
    </xf>
    <xf numFmtId="196" fontId="42" fillId="0" borderId="0" xfId="95" applyNumberFormat="1" applyFont="1" applyFill="1" applyBorder="1" applyAlignment="1">
      <alignment horizontal="center" vertical="center"/>
    </xf>
    <xf numFmtId="4" fontId="74" fillId="0" borderId="16" xfId="95" applyNumberFormat="1" applyFont="1" applyFill="1" applyBorder="1" applyAlignment="1">
      <alignment vertical="center"/>
    </xf>
    <xf numFmtId="182" fontId="74" fillId="0" borderId="58" xfId="0" applyNumberFormat="1" applyFont="1" applyBorder="1" applyAlignment="1">
      <alignment horizontal="center" vertical="center"/>
    </xf>
    <xf numFmtId="3" fontId="77" fillId="0" borderId="20" xfId="0" applyNumberFormat="1" applyFont="1" applyBorder="1" applyAlignment="1">
      <alignment horizontal="center" vertical="center"/>
    </xf>
    <xf numFmtId="3" fontId="78" fillId="0" borderId="47" xfId="0" applyNumberFormat="1" applyFont="1" applyBorder="1" applyAlignment="1">
      <alignment horizontal="center" vertical="center"/>
    </xf>
    <xf numFmtId="200" fontId="78" fillId="0" borderId="47" xfId="0" applyNumberFormat="1" applyFont="1" applyBorder="1" applyAlignment="1">
      <alignment horizontal="right" vertical="center"/>
    </xf>
    <xf numFmtId="3" fontId="78" fillId="0" borderId="47" xfId="0" applyNumberFormat="1" applyFont="1" applyBorder="1" applyAlignment="1">
      <alignment horizontal="right" vertical="center"/>
    </xf>
    <xf numFmtId="201" fontId="78" fillId="0" borderId="47" xfId="0" applyNumberFormat="1" applyFont="1" applyBorder="1" applyAlignment="1">
      <alignment vertical="center"/>
    </xf>
    <xf numFmtId="3" fontId="78" fillId="0" borderId="22" xfId="0" applyNumberFormat="1" applyFont="1" applyBorder="1" applyAlignment="1">
      <alignment vertical="center"/>
    </xf>
    <xf numFmtId="3" fontId="78" fillId="0" borderId="2" xfId="0" applyNumberFormat="1" applyFont="1" applyBorder="1" applyAlignment="1">
      <alignment vertical="center"/>
    </xf>
    <xf numFmtId="3" fontId="78" fillId="0" borderId="81" xfId="0" applyNumberFormat="1" applyFont="1" applyBorder="1" applyAlignment="1">
      <alignment horizontal="center" vertical="center"/>
    </xf>
    <xf numFmtId="181" fontId="42" fillId="0" borderId="21" xfId="0" applyNumberFormat="1" applyFont="1" applyBorder="1" applyAlignment="1">
      <alignment horizontal="right" vertical="center"/>
    </xf>
    <xf numFmtId="0" fontId="42" fillId="0" borderId="21" xfId="0" applyFont="1" applyBorder="1" applyAlignment="1">
      <alignment horizontal="center" vertical="center"/>
    </xf>
    <xf numFmtId="181" fontId="42" fillId="3" borderId="21" xfId="26" applyNumberFormat="1" applyFont="1" applyFill="1" applyBorder="1" applyAlignment="1">
      <alignment horizontal="right" vertical="center"/>
    </xf>
    <xf numFmtId="41" fontId="42" fillId="0" borderId="21" xfId="0" applyNumberFormat="1" applyFont="1" applyBorder="1" applyAlignment="1">
      <alignment horizontal="right" vertical="center"/>
    </xf>
    <xf numFmtId="3" fontId="42" fillId="0" borderId="21" xfId="0" applyNumberFormat="1" applyFont="1" applyFill="1" applyBorder="1" applyAlignment="1">
      <alignment vertical="center"/>
    </xf>
    <xf numFmtId="195" fontId="42" fillId="0" borderId="31" xfId="0" applyNumberFormat="1" applyFont="1" applyBorder="1" applyAlignment="1">
      <alignment horizontal="center" vertical="center" wrapText="1" shrinkToFit="1"/>
    </xf>
    <xf numFmtId="0" fontId="66" fillId="0" borderId="0" xfId="38" applyFont="1" applyFill="1" applyBorder="1" applyAlignment="1"/>
    <xf numFmtId="3" fontId="81" fillId="0" borderId="61" xfId="0" applyNumberFormat="1" applyFont="1" applyBorder="1" applyAlignment="1">
      <alignment horizontal="center" vertical="center"/>
    </xf>
    <xf numFmtId="0" fontId="80" fillId="0" borderId="0" xfId="38" applyFont="1" applyFill="1" applyBorder="1" applyAlignment="1"/>
    <xf numFmtId="0" fontId="85" fillId="0" borderId="0" xfId="0" applyFont="1" applyFill="1" applyBorder="1" applyAlignment="1">
      <alignment horizontal="center"/>
    </xf>
    <xf numFmtId="0" fontId="83" fillId="0" borderId="0" xfId="0" applyFont="1" applyAlignment="1">
      <alignment vertical="top"/>
    </xf>
    <xf numFmtId="0" fontId="83" fillId="0" borderId="0" xfId="0" applyFont="1" applyAlignment="1"/>
    <xf numFmtId="0" fontId="83" fillId="0" borderId="0" xfId="0" applyFont="1" applyFill="1" applyBorder="1" applyAlignment="1"/>
    <xf numFmtId="0" fontId="86" fillId="0" borderId="0" xfId="0" applyFont="1" applyFill="1" applyBorder="1" applyAlignment="1"/>
    <xf numFmtId="0" fontId="83" fillId="0" borderId="0" xfId="0" applyFont="1" applyBorder="1" applyAlignment="1"/>
    <xf numFmtId="0" fontId="83" fillId="0" borderId="0" xfId="0" applyFont="1" applyFill="1" applyAlignment="1"/>
    <xf numFmtId="0" fontId="84" fillId="0" borderId="0" xfId="0" applyFont="1" applyFill="1" applyBorder="1" applyAlignment="1">
      <alignment shrinkToFit="1"/>
    </xf>
    <xf numFmtId="0" fontId="83" fillId="0" borderId="0" xfId="0" applyFont="1" applyFill="1" applyBorder="1" applyAlignment="1">
      <alignment shrinkToFit="1"/>
    </xf>
    <xf numFmtId="0" fontId="83" fillId="0" borderId="10" xfId="0" applyFont="1" applyFill="1" applyBorder="1" applyAlignment="1">
      <alignment vertical="center" shrinkToFit="1"/>
    </xf>
    <xf numFmtId="0" fontId="83" fillId="0" borderId="0" xfId="0" applyFont="1" applyFill="1" applyBorder="1" applyAlignment="1">
      <alignment vertical="center" shrinkToFit="1"/>
    </xf>
    <xf numFmtId="0" fontId="83" fillId="0" borderId="82" xfId="0" applyFont="1" applyFill="1" applyBorder="1" applyAlignment="1">
      <alignment horizontal="center" vertical="center" shrinkToFit="1"/>
    </xf>
    <xf numFmtId="0" fontId="83" fillId="0" borderId="10" xfId="0" applyFont="1" applyFill="1" applyBorder="1" applyAlignment="1">
      <alignment shrinkToFit="1"/>
    </xf>
    <xf numFmtId="0" fontId="83" fillId="0" borderId="87" xfId="0" applyFont="1" applyFill="1" applyBorder="1" applyAlignment="1">
      <alignment horizontal="center" vertical="center" shrinkToFit="1"/>
    </xf>
    <xf numFmtId="0" fontId="83" fillId="0" borderId="0" xfId="0" applyFont="1" applyFill="1" applyBorder="1" applyAlignment="1">
      <alignment horizontal="left" shrinkToFit="1"/>
    </xf>
    <xf numFmtId="0" fontId="74" fillId="0" borderId="0" xfId="0" applyFont="1" applyAlignment="1"/>
    <xf numFmtId="184" fontId="74" fillId="0" borderId="0" xfId="0" applyNumberFormat="1" applyFont="1" applyAlignment="1"/>
    <xf numFmtId="0" fontId="72" fillId="0" borderId="0" xfId="0" applyNumberFormat="1" applyFont="1" applyAlignment="1">
      <alignment horizontal="center"/>
    </xf>
    <xf numFmtId="0" fontId="25" fillId="0" borderId="0" xfId="0" applyFont="1" applyAlignment="1"/>
    <xf numFmtId="184" fontId="25" fillId="0" borderId="0" xfId="0" applyNumberFormat="1" applyFont="1" applyAlignment="1"/>
    <xf numFmtId="198" fontId="25" fillId="0" borderId="0" xfId="0" applyNumberFormat="1" applyFont="1" applyAlignment="1"/>
    <xf numFmtId="10" fontId="78" fillId="0" borderId="47" xfId="0" applyNumberFormat="1" applyFont="1" applyBorder="1" applyAlignment="1">
      <alignment horizontal="right" vertical="center"/>
    </xf>
    <xf numFmtId="3" fontId="88" fillId="0" borderId="61" xfId="0" applyNumberFormat="1" applyFont="1" applyBorder="1" applyAlignment="1">
      <alignment horizontal="left" vertical="center"/>
    </xf>
    <xf numFmtId="0" fontId="57" fillId="0" borderId="8" xfId="38" applyFont="1" applyFill="1" applyBorder="1" applyAlignment="1">
      <alignment horizontal="center"/>
    </xf>
    <xf numFmtId="0" fontId="57" fillId="0" borderId="0" xfId="38" applyNumberFormat="1" applyFont="1" applyFill="1" applyBorder="1" applyAlignment="1">
      <alignment horizontal="center"/>
    </xf>
    <xf numFmtId="3" fontId="35" fillId="0" borderId="6" xfId="38" applyNumberFormat="1" applyFont="1" applyFill="1" applyBorder="1" applyAlignment="1">
      <alignment horizontal="center"/>
    </xf>
    <xf numFmtId="0" fontId="54" fillId="0" borderId="6" xfId="38" quotePrefix="1" applyFont="1" applyFill="1" applyBorder="1" applyAlignment="1">
      <alignment horizontal="center" vertical="center"/>
    </xf>
    <xf numFmtId="0" fontId="65" fillId="0" borderId="0" xfId="38" applyFont="1" applyFill="1" applyBorder="1" applyAlignment="1">
      <alignment horizontal="center" shrinkToFit="1"/>
    </xf>
    <xf numFmtId="0" fontId="79" fillId="0" borderId="0" xfId="38" applyFont="1" applyFill="1" applyBorder="1" applyAlignment="1">
      <alignment horizontal="center" vertical="center"/>
    </xf>
    <xf numFmtId="0" fontId="82" fillId="0" borderId="0" xfId="38" applyFont="1" applyFill="1" applyBorder="1" applyAlignment="1">
      <alignment horizontal="left" vertical="center" indent="1"/>
    </xf>
    <xf numFmtId="0" fontId="57" fillId="0" borderId="0" xfId="38" applyNumberFormat="1" applyFont="1" applyFill="1" applyBorder="1" applyAlignment="1">
      <alignment horizontal="right"/>
    </xf>
    <xf numFmtId="185" fontId="83" fillId="0" borderId="25" xfId="38" applyNumberFormat="1" applyFont="1" applyFill="1" applyBorder="1" applyAlignment="1">
      <alignment horizontal="center" vertical="center"/>
    </xf>
    <xf numFmtId="185" fontId="83" fillId="0" borderId="26" xfId="38" applyNumberFormat="1" applyFont="1" applyFill="1" applyBorder="1" applyAlignment="1">
      <alignment horizontal="center" vertical="center"/>
    </xf>
    <xf numFmtId="185" fontId="83" fillId="0" borderId="27" xfId="38" applyNumberFormat="1" applyFont="1" applyFill="1" applyBorder="1" applyAlignment="1">
      <alignment horizontal="center" vertical="center"/>
    </xf>
    <xf numFmtId="185" fontId="84" fillId="0" borderId="26" xfId="38" applyNumberFormat="1" applyFont="1" applyFill="1" applyBorder="1" applyAlignment="1">
      <alignment horizontal="center" vertical="center"/>
    </xf>
    <xf numFmtId="185" fontId="84" fillId="0" borderId="28" xfId="38" applyNumberFormat="1" applyFont="1" applyFill="1" applyBorder="1" applyAlignment="1">
      <alignment horizontal="center" vertical="center"/>
    </xf>
    <xf numFmtId="0" fontId="54" fillId="0" borderId="5" xfId="38" quotePrefix="1" applyFont="1" applyFill="1" applyBorder="1" applyAlignment="1">
      <alignment horizontal="center"/>
    </xf>
    <xf numFmtId="3" fontId="83" fillId="0" borderId="25" xfId="38" applyNumberFormat="1" applyFont="1" applyFill="1" applyBorder="1" applyAlignment="1">
      <alignment horizontal="center" vertical="center"/>
    </xf>
    <xf numFmtId="3" fontId="83" fillId="0" borderId="26" xfId="38" applyNumberFormat="1" applyFont="1" applyFill="1" applyBorder="1" applyAlignment="1">
      <alignment horizontal="center" vertical="center"/>
    </xf>
    <xf numFmtId="0" fontId="83" fillId="0" borderId="25" xfId="38" applyFont="1" applyFill="1" applyBorder="1" applyAlignment="1">
      <alignment horizontal="center" vertical="center"/>
    </xf>
    <xf numFmtId="0" fontId="83" fillId="0" borderId="26" xfId="38" applyFont="1" applyFill="1" applyBorder="1" applyAlignment="1">
      <alignment horizontal="center" vertical="center"/>
    </xf>
    <xf numFmtId="0" fontId="83" fillId="0" borderId="27" xfId="38" applyFont="1" applyFill="1" applyBorder="1" applyAlignment="1">
      <alignment horizontal="center" vertical="center"/>
    </xf>
    <xf numFmtId="49" fontId="83" fillId="0" borderId="25" xfId="38" applyNumberFormat="1" applyFont="1" applyFill="1" applyBorder="1" applyAlignment="1">
      <alignment horizontal="center" vertical="center" textRotation="255"/>
    </xf>
    <xf numFmtId="49" fontId="83" fillId="0" borderId="26" xfId="38" applyNumberFormat="1" applyFont="1" applyFill="1" applyBorder="1" applyAlignment="1">
      <alignment horizontal="center" vertical="center" textRotation="255"/>
    </xf>
    <xf numFmtId="0" fontId="83" fillId="0" borderId="29" xfId="38" applyFont="1" applyFill="1" applyBorder="1" applyAlignment="1">
      <alignment horizontal="center" vertical="center"/>
    </xf>
    <xf numFmtId="0" fontId="82" fillId="0" borderId="16" xfId="38" quotePrefix="1" applyFont="1" applyFill="1" applyBorder="1" applyAlignment="1">
      <alignment horizontal="left" indent="1"/>
    </xf>
    <xf numFmtId="0" fontId="82" fillId="0" borderId="16" xfId="38" applyFont="1" applyFill="1" applyBorder="1" applyAlignment="1">
      <alignment horizontal="left" indent="1"/>
    </xf>
    <xf numFmtId="0" fontId="61" fillId="0" borderId="1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shrinkToFit="1"/>
    </xf>
    <xf numFmtId="0" fontId="62" fillId="0" borderId="1" xfId="0" applyFont="1" applyFill="1" applyBorder="1" applyAlignment="1">
      <alignment horizontal="center" vertical="center" shrinkToFit="1"/>
    </xf>
    <xf numFmtId="0" fontId="62" fillId="0" borderId="1" xfId="0" applyFont="1" applyFill="1" applyBorder="1" applyAlignment="1">
      <alignment horizontal="center" vertical="center" wrapText="1" shrinkToFit="1"/>
    </xf>
    <xf numFmtId="0" fontId="83" fillId="0" borderId="0" xfId="0" applyFont="1" applyFill="1" applyBorder="1" applyAlignment="1"/>
    <xf numFmtId="0" fontId="83" fillId="0" borderId="0" xfId="0" applyFont="1" applyFill="1" applyBorder="1" applyAlignment="1">
      <alignment horizontal="left" shrinkToFit="1"/>
    </xf>
    <xf numFmtId="0" fontId="83" fillId="0" borderId="0" xfId="0" applyFont="1" applyFill="1" applyBorder="1" applyAlignment="1">
      <alignment horizontal="left"/>
    </xf>
    <xf numFmtId="0" fontId="87" fillId="0" borderId="0" xfId="0" applyFont="1" applyFill="1" applyBorder="1" applyAlignment="1">
      <alignment horizontal="left" shrinkToFit="1"/>
    </xf>
    <xf numFmtId="0" fontId="83" fillId="0" borderId="83" xfId="0" applyFont="1" applyFill="1" applyBorder="1" applyAlignment="1">
      <alignment horizontal="left" vertical="top" wrapText="1" shrinkToFit="1"/>
    </xf>
    <xf numFmtId="0" fontId="83" fillId="0" borderId="85" xfId="0" applyFont="1" applyFill="1" applyBorder="1" applyAlignment="1">
      <alignment horizontal="left" vertical="top" shrinkToFit="1"/>
    </xf>
    <xf numFmtId="0" fontId="83" fillId="0" borderId="25" xfId="0" applyFont="1" applyFill="1" applyBorder="1" applyAlignment="1">
      <alignment horizontal="center" vertical="center" shrinkToFit="1"/>
    </xf>
    <xf numFmtId="0" fontId="83" fillId="0" borderId="26" xfId="0" applyFont="1" applyFill="1" applyBorder="1" applyAlignment="1">
      <alignment horizontal="center" vertical="center" shrinkToFit="1"/>
    </xf>
    <xf numFmtId="0" fontId="83" fillId="0" borderId="84" xfId="0" applyFont="1" applyFill="1" applyBorder="1" applyAlignment="1">
      <alignment horizontal="center" vertical="center" shrinkToFit="1"/>
    </xf>
    <xf numFmtId="0" fontId="83" fillId="0" borderId="8" xfId="0" applyFont="1" applyFill="1" applyBorder="1" applyAlignment="1">
      <alignment horizontal="center" vertical="center" shrinkToFit="1"/>
    </xf>
    <xf numFmtId="0" fontId="83" fillId="0" borderId="9" xfId="0" applyFont="1" applyFill="1" applyBorder="1" applyAlignment="1">
      <alignment horizontal="center" vertical="center" shrinkToFit="1"/>
    </xf>
    <xf numFmtId="0" fontId="83" fillId="0" borderId="32" xfId="0" applyFont="1" applyFill="1" applyBorder="1" applyAlignment="1">
      <alignment horizontal="center" vertical="center" shrinkToFit="1"/>
    </xf>
    <xf numFmtId="0" fontId="83" fillId="0" borderId="0" xfId="0" applyFont="1" applyFill="1" applyBorder="1" applyAlignment="1">
      <alignment horizontal="center" vertical="center" shrinkToFit="1"/>
    </xf>
    <xf numFmtId="0" fontId="83" fillId="0" borderId="11" xfId="0" applyFont="1" applyFill="1" applyBorder="1" applyAlignment="1">
      <alignment horizontal="center" vertical="center" shrinkToFit="1"/>
    </xf>
    <xf numFmtId="0" fontId="83" fillId="0" borderId="79" xfId="0" applyFont="1" applyFill="1" applyBorder="1" applyAlignment="1">
      <alignment horizontal="center" vertical="center" shrinkToFit="1"/>
    </xf>
    <xf numFmtId="0" fontId="83" fillId="0" borderId="89" xfId="0" applyFont="1" applyFill="1" applyBorder="1" applyAlignment="1">
      <alignment horizontal="center" shrinkToFit="1"/>
    </xf>
    <xf numFmtId="0" fontId="83" fillId="0" borderId="90" xfId="0" applyFont="1" applyFill="1" applyBorder="1" applyAlignment="1">
      <alignment horizontal="center" shrinkToFit="1"/>
    </xf>
    <xf numFmtId="0" fontId="83" fillId="0" borderId="91" xfId="0" applyFont="1" applyFill="1" applyBorder="1" applyAlignment="1">
      <alignment horizontal="center" shrinkToFit="1"/>
    </xf>
    <xf numFmtId="0" fontId="83" fillId="0" borderId="15" xfId="0" applyFont="1" applyFill="1" applyBorder="1" applyAlignment="1">
      <alignment horizontal="center" shrinkToFit="1"/>
    </xf>
    <xf numFmtId="0" fontId="83" fillId="0" borderId="24" xfId="0" applyFont="1" applyFill="1" applyBorder="1" applyAlignment="1">
      <alignment horizontal="center" shrinkToFit="1"/>
    </xf>
    <xf numFmtId="0" fontId="83" fillId="0" borderId="71" xfId="0" applyFont="1" applyFill="1" applyBorder="1" applyAlignment="1">
      <alignment horizontal="center" shrinkToFit="1"/>
    </xf>
    <xf numFmtId="0" fontId="83" fillId="0" borderId="72" xfId="0" applyFont="1" applyFill="1" applyBorder="1" applyAlignment="1">
      <alignment horizontal="center" shrinkToFit="1"/>
    </xf>
    <xf numFmtId="0" fontId="83" fillId="0" borderId="86" xfId="0" applyFont="1" applyFill="1" applyBorder="1" applyAlignment="1">
      <alignment horizontal="center" shrinkToFit="1"/>
    </xf>
    <xf numFmtId="0" fontId="83" fillId="0" borderId="88" xfId="0" applyFont="1" applyFill="1" applyBorder="1" applyAlignment="1">
      <alignment horizontal="center" shrinkToFit="1"/>
    </xf>
    <xf numFmtId="0" fontId="76" fillId="0" borderId="0" xfId="0" applyFont="1" applyAlignment="1">
      <alignment horizontal="center" vertical="center"/>
    </xf>
    <xf numFmtId="0" fontId="0" fillId="0" borderId="0" xfId="0" applyAlignment="1"/>
    <xf numFmtId="3" fontId="77" fillId="0" borderId="18" xfId="0" applyNumberFormat="1" applyFont="1" applyBorder="1" applyAlignment="1">
      <alignment horizontal="center" vertical="center"/>
    </xf>
    <xf numFmtId="3" fontId="77" fillId="0" borderId="5" xfId="0" applyNumberFormat="1" applyFont="1" applyBorder="1" applyAlignment="1">
      <alignment horizontal="center" vertical="center"/>
    </xf>
    <xf numFmtId="0" fontId="72" fillId="3" borderId="20" xfId="0" applyFont="1" applyFill="1" applyBorder="1" applyAlignment="1">
      <alignment horizontal="center" vertical="center"/>
    </xf>
    <xf numFmtId="0" fontId="72" fillId="3" borderId="21" xfId="0" applyFont="1" applyFill="1" applyBorder="1" applyAlignment="1">
      <alignment horizontal="center" vertical="center"/>
    </xf>
    <xf numFmtId="0" fontId="72" fillId="0" borderId="71" xfId="0" applyFont="1" applyBorder="1" applyAlignment="1">
      <alignment horizontal="left" vertical="center"/>
    </xf>
    <xf numFmtId="0" fontId="72" fillId="0" borderId="72" xfId="0" applyFont="1" applyBorder="1" applyAlignment="1">
      <alignment horizontal="left" vertical="center"/>
    </xf>
    <xf numFmtId="0" fontId="72" fillId="0" borderId="73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0" fontId="70" fillId="0" borderId="41" xfId="0" applyFont="1" applyBorder="1" applyAlignment="1">
      <alignment horizontal="center" vertical="center"/>
    </xf>
    <xf numFmtId="0" fontId="71" fillId="0" borderId="42" xfId="0" applyFont="1" applyBorder="1" applyAlignment="1">
      <alignment horizontal="left" vertical="center" indent="1" shrinkToFit="1"/>
    </xf>
    <xf numFmtId="0" fontId="71" fillId="0" borderId="70" xfId="0" applyFont="1" applyBorder="1" applyAlignment="1">
      <alignment horizontal="left" vertical="center" indent="1" shrinkToFit="1"/>
    </xf>
    <xf numFmtId="0" fontId="71" fillId="0" borderId="43" xfId="0" applyFont="1" applyBorder="1" applyAlignment="1">
      <alignment horizontal="left" vertical="center" indent="1" shrinkToFit="1"/>
    </xf>
    <xf numFmtId="0" fontId="71" fillId="0" borderId="44" xfId="0" applyFont="1" applyBorder="1" applyAlignment="1">
      <alignment horizontal="left" vertical="center" indent="1" shrinkToFit="1"/>
    </xf>
    <xf numFmtId="0" fontId="70" fillId="0" borderId="40" xfId="0" applyFont="1" applyBorder="1" applyAlignment="1">
      <alignment horizontal="center" vertical="center"/>
    </xf>
    <xf numFmtId="0" fontId="70" fillId="0" borderId="34" xfId="0" applyFont="1" applyBorder="1" applyAlignment="1">
      <alignment horizontal="center" vertical="center"/>
    </xf>
    <xf numFmtId="0" fontId="70" fillId="0" borderId="38" xfId="0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/>
    </xf>
    <xf numFmtId="0" fontId="70" fillId="0" borderId="39" xfId="0" applyFont="1" applyBorder="1" applyAlignment="1">
      <alignment horizontal="center" vertical="center"/>
    </xf>
    <xf numFmtId="0" fontId="72" fillId="0" borderId="63" xfId="0" applyFont="1" applyBorder="1" applyAlignment="1">
      <alignment horizontal="center" vertical="center"/>
    </xf>
    <xf numFmtId="0" fontId="72" fillId="0" borderId="64" xfId="0" applyFont="1" applyBorder="1" applyAlignment="1">
      <alignment horizontal="center" vertical="center"/>
    </xf>
    <xf numFmtId="0" fontId="72" fillId="0" borderId="65" xfId="0" applyFont="1" applyBorder="1" applyAlignment="1">
      <alignment horizontal="center" vertical="center"/>
    </xf>
    <xf numFmtId="0" fontId="72" fillId="0" borderId="45" xfId="0" applyFont="1" applyBorder="1" applyAlignment="1">
      <alignment horizontal="center" vertical="center"/>
    </xf>
    <xf numFmtId="0" fontId="72" fillId="0" borderId="46" xfId="0" applyFont="1" applyBorder="1" applyAlignment="1">
      <alignment horizontal="center" vertical="center"/>
    </xf>
    <xf numFmtId="0" fontId="72" fillId="0" borderId="47" xfId="0" applyFont="1" applyBorder="1" applyAlignment="1">
      <alignment horizontal="center" vertical="center"/>
    </xf>
    <xf numFmtId="0" fontId="72" fillId="0" borderId="18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2" fillId="0" borderId="55" xfId="0" applyFont="1" applyBorder="1" applyAlignment="1">
      <alignment horizontal="center" vertical="center"/>
    </xf>
    <xf numFmtId="0" fontId="72" fillId="0" borderId="30" xfId="0" applyFont="1" applyBorder="1" applyAlignment="1">
      <alignment vertical="center"/>
    </xf>
    <xf numFmtId="0" fontId="72" fillId="0" borderId="14" xfId="0" applyFont="1" applyBorder="1" applyAlignment="1">
      <alignment vertical="center"/>
    </xf>
    <xf numFmtId="0" fontId="72" fillId="0" borderId="56" xfId="0" applyFont="1" applyBorder="1" applyAlignment="1">
      <alignment vertical="center"/>
    </xf>
    <xf numFmtId="0" fontId="72" fillId="0" borderId="24" xfId="0" applyFont="1" applyBorder="1" applyAlignment="1">
      <alignment vertical="center"/>
    </xf>
    <xf numFmtId="0" fontId="72" fillId="0" borderId="16" xfId="0" applyFont="1" applyBorder="1" applyAlignment="1">
      <alignment vertical="center"/>
    </xf>
    <xf numFmtId="0" fontId="72" fillId="0" borderId="59" xfId="0" applyFont="1" applyBorder="1" applyAlignment="1">
      <alignment vertical="center"/>
    </xf>
    <xf numFmtId="0" fontId="72" fillId="0" borderId="20" xfId="0" applyFont="1" applyBorder="1" applyAlignment="1">
      <alignment horizontal="left" vertical="center"/>
    </xf>
    <xf numFmtId="0" fontId="72" fillId="0" borderId="55" xfId="0" applyFont="1" applyBorder="1" applyAlignment="1">
      <alignment horizontal="left" vertical="center"/>
    </xf>
    <xf numFmtId="0" fontId="72" fillId="0" borderId="21" xfId="0" applyFont="1" applyBorder="1" applyAlignment="1">
      <alignment horizontal="left" vertical="center"/>
    </xf>
    <xf numFmtId="0" fontId="72" fillId="0" borderId="30" xfId="0" applyFont="1" applyBorder="1" applyAlignment="1">
      <alignment horizontal="center" vertical="center"/>
    </xf>
    <xf numFmtId="0" fontId="72" fillId="0" borderId="14" xfId="0" applyFont="1" applyBorder="1" applyAlignment="1">
      <alignment horizontal="center" vertical="center"/>
    </xf>
    <xf numFmtId="0" fontId="72" fillId="0" borderId="56" xfId="0" applyFont="1" applyBorder="1" applyAlignment="1">
      <alignment horizontal="center" vertical="center"/>
    </xf>
    <xf numFmtId="0" fontId="72" fillId="0" borderId="32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67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72" fillId="0" borderId="16" xfId="0" applyFont="1" applyBorder="1" applyAlignment="1">
      <alignment horizontal="center" vertical="center"/>
    </xf>
    <xf numFmtId="0" fontId="72" fillId="0" borderId="59" xfId="0" applyFont="1" applyBorder="1" applyAlignment="1">
      <alignment horizontal="center" vertical="center"/>
    </xf>
    <xf numFmtId="0" fontId="72" fillId="0" borderId="30" xfId="0" applyFont="1" applyBorder="1" applyAlignment="1">
      <alignment horizontal="left" vertical="center"/>
    </xf>
    <xf numFmtId="0" fontId="72" fillId="0" borderId="14" xfId="0" applyFont="1" applyBorder="1" applyAlignment="1">
      <alignment horizontal="left" vertical="center"/>
    </xf>
    <xf numFmtId="0" fontId="72" fillId="0" borderId="56" xfId="0" applyFont="1" applyBorder="1" applyAlignment="1">
      <alignment horizontal="left" vertical="center"/>
    </xf>
    <xf numFmtId="0" fontId="72" fillId="0" borderId="24" xfId="0" applyFont="1" applyBorder="1" applyAlignment="1">
      <alignment horizontal="left" vertical="center"/>
    </xf>
    <xf numFmtId="0" fontId="72" fillId="0" borderId="16" xfId="0" applyFont="1" applyBorder="1" applyAlignment="1">
      <alignment horizontal="left" vertical="center"/>
    </xf>
    <xf numFmtId="0" fontId="72" fillId="0" borderId="59" xfId="0" applyFont="1" applyBorder="1" applyAlignment="1">
      <alignment horizontal="left" vertical="center"/>
    </xf>
    <xf numFmtId="0" fontId="72" fillId="0" borderId="34" xfId="0" applyFont="1" applyBorder="1" applyAlignment="1">
      <alignment horizontal="center" vertical="center"/>
    </xf>
    <xf numFmtId="0" fontId="72" fillId="0" borderId="36" xfId="0" applyFont="1" applyBorder="1" applyAlignment="1">
      <alignment horizontal="center" vertical="center"/>
    </xf>
    <xf numFmtId="0" fontId="72" fillId="0" borderId="53" xfId="0" applyFont="1" applyBorder="1" applyAlignment="1">
      <alignment horizontal="center" vertical="center"/>
    </xf>
    <xf numFmtId="0" fontId="72" fillId="0" borderId="5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83" fontId="25" fillId="0" borderId="74" xfId="0" applyNumberFormat="1" applyFont="1" applyBorder="1" applyAlignment="1">
      <alignment horizontal="center" vertical="center"/>
    </xf>
    <xf numFmtId="183" fontId="25" fillId="0" borderId="5" xfId="0" applyNumberFormat="1" applyFont="1" applyBorder="1" applyAlignment="1">
      <alignment horizontal="center" vertical="center"/>
    </xf>
    <xf numFmtId="184" fontId="25" fillId="0" borderId="35" xfId="0" applyNumberFormat="1" applyFont="1" applyBorder="1" applyAlignment="1">
      <alignment horizontal="center" vertical="center"/>
    </xf>
    <xf numFmtId="184" fontId="25" fillId="0" borderId="23" xfId="0" applyNumberFormat="1" applyFont="1" applyBorder="1" applyAlignment="1">
      <alignment horizontal="center" vertical="center"/>
    </xf>
    <xf numFmtId="185" fontId="72" fillId="0" borderId="36" xfId="0" applyNumberFormat="1" applyFont="1" applyBorder="1" applyAlignment="1">
      <alignment horizontal="center" vertical="center"/>
    </xf>
    <xf numFmtId="185" fontId="72" fillId="0" borderId="51" xfId="0" applyNumberFormat="1" applyFont="1" applyBorder="1" applyAlignment="1">
      <alignment horizontal="center" vertical="center"/>
    </xf>
    <xf numFmtId="185" fontId="72" fillId="0" borderId="35" xfId="0" applyNumberFormat="1" applyFont="1" applyBorder="1" applyAlignment="1">
      <alignment horizontal="center" vertical="center"/>
    </xf>
    <xf numFmtId="185" fontId="72" fillId="0" borderId="23" xfId="0" applyNumberFormat="1" applyFont="1" applyBorder="1" applyAlignment="1">
      <alignment horizontal="center" vertical="center"/>
    </xf>
    <xf numFmtId="0" fontId="72" fillId="0" borderId="35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3" fontId="72" fillId="0" borderId="35" xfId="95" applyNumberFormat="1" applyFont="1" applyFill="1" applyBorder="1" applyAlignment="1">
      <alignment horizontal="center" vertical="center"/>
    </xf>
    <xf numFmtId="3" fontId="72" fillId="0" borderId="23" xfId="95" applyNumberFormat="1" applyFont="1" applyFill="1" applyBorder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8"/>
    <cellStyle name="ÅëÈ­ [0]_INQUIRY ¿µ¾÷ÃßÁø " xfId="49"/>
    <cellStyle name="AeE­ [0]_INQUIRY ¿μ¾÷AßAø " xfId="50"/>
    <cellStyle name="AeE­_¿­¸° INT" xfId="51"/>
    <cellStyle name="ÅëÈ­_INQUIRY ¿µ¾÷ÃßÁø " xfId="52"/>
    <cellStyle name="AeE­_INQUIRY ¿μ¾÷AßAø " xfId="53"/>
    <cellStyle name="AÞ¸¶ [0]_¿­¸° INT" xfId="54"/>
    <cellStyle name="ÄÞ¸¶ [0]_INQUIRY ¿µ¾÷ÃßÁø " xfId="55"/>
    <cellStyle name="AÞ¸¶ [0]_INQUIRY ¿μ¾÷AßAø " xfId="56"/>
    <cellStyle name="AÞ¸¶_¿­¸° INT" xfId="57"/>
    <cellStyle name="ÄÞ¸¶_INQUIRY ¿µ¾÷ÃßÁø " xfId="58"/>
    <cellStyle name="AÞ¸¶_INQUIRY ¿μ¾÷AßAø " xfId="59"/>
    <cellStyle name="C￥AØ_¿­¸° INT" xfId="60"/>
    <cellStyle name="Ç¥ÁØ_¿µ¾÷ÇöÈ² " xfId="61"/>
    <cellStyle name="C￥AØ_¿μ¾÷CoE² " xfId="62"/>
    <cellStyle name="Ç¥ÁØ_0N-HANDLING " xfId="63"/>
    <cellStyle name="C￥AØ_¾c½A " xfId="64"/>
    <cellStyle name="Ç¥ÁØ_5-1±¤°í " xfId="65"/>
    <cellStyle name="C￥AØ_AN°y(1.25) " xfId="66"/>
    <cellStyle name="Ç¥ÁØ_Áý°èÇ¥(2¿ù) " xfId="67"/>
    <cellStyle name="C￥AØ_SOON1 " xfId="68"/>
    <cellStyle name="Calc Currency (0)" xfId="69"/>
    <cellStyle name="category" xfId="70"/>
    <cellStyle name="Comma [0]" xfId="71"/>
    <cellStyle name="comma zerodec" xfId="72"/>
    <cellStyle name="Comma_ SG&amp;A Bridge " xfId="73"/>
    <cellStyle name="Copied" xfId="74"/>
    <cellStyle name="Curren?_x0012_퐀_x0017_?" xfId="75"/>
    <cellStyle name="Currency [0]" xfId="76"/>
    <cellStyle name="Currency_ SG&amp;A Bridge " xfId="77"/>
    <cellStyle name="Currency1" xfId="78"/>
    <cellStyle name="Dollar (zero dec)" xfId="79"/>
    <cellStyle name="Entered" xfId="80"/>
    <cellStyle name="Grey" xfId="81"/>
    <cellStyle name="head 1" xfId="82"/>
    <cellStyle name="HEADER" xfId="83"/>
    <cellStyle name="Header1" xfId="84"/>
    <cellStyle name="Header2" xfId="85"/>
    <cellStyle name="Input [yellow]" xfId="86"/>
    <cellStyle name="Model" xfId="87"/>
    <cellStyle name="no dec" xfId="88"/>
    <cellStyle name="Normal - Style1" xfId="89"/>
    <cellStyle name="Normal_ SG&amp;A Bridge " xfId="90"/>
    <cellStyle name="Percent [2]" xfId="91"/>
    <cellStyle name="RevList" xfId="92"/>
    <cellStyle name="subhead" xfId="93"/>
    <cellStyle name="Subtotal" xfId="94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22" builtinId="5"/>
    <cellStyle name="백분율 2" xfId="23"/>
    <cellStyle name="뷭?_BOOKSHIP" xfId="24"/>
    <cellStyle name="숫자(R)" xfId="25"/>
    <cellStyle name="쉼표 [0] 2" xfId="26"/>
    <cellStyle name="쉼표 [0] 3" xfId="27"/>
    <cellStyle name="쉼표 [0] 4" xfId="96"/>
    <cellStyle name="스타일 1" xfId="28"/>
    <cellStyle name="자리수" xfId="29"/>
    <cellStyle name="자리수0" xfId="30"/>
    <cellStyle name="지정되지 않음" xfId="31"/>
    <cellStyle name="콤마 [0]_  종  합  " xfId="32"/>
    <cellStyle name="콤마(1)" xfId="33"/>
    <cellStyle name="콤마_  종  합  " xfId="34"/>
    <cellStyle name="통화 [0] 2" xfId="35"/>
    <cellStyle name="통화 [0] 3" xfId="36"/>
    <cellStyle name="퍼센트" xfId="37"/>
    <cellStyle name="표준" xfId="0" builtinId="0"/>
    <cellStyle name="표준 2" xfId="38"/>
    <cellStyle name="표준 2 2" xfId="39"/>
    <cellStyle name="표준 2_최종! 연간단가 제1권역(1차정산)" xfId="40"/>
    <cellStyle name="표준 3" xfId="41"/>
    <cellStyle name="표준 4" xfId="42"/>
    <cellStyle name="표준 5" xfId="43"/>
    <cellStyle name="標準_Akia(F）-8" xfId="44"/>
    <cellStyle name="표준_성서네거리~이곡네거리 외 2개소 포장보수공사" xfId="95"/>
    <cellStyle name="합산" xfId="45"/>
    <cellStyle name="화폐기호" xfId="46"/>
    <cellStyle name="화폐기호0" xfId="47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20</xdr:row>
      <xdr:rowOff>228600</xdr:rowOff>
    </xdr:from>
    <xdr:to>
      <xdr:col>15</xdr:col>
      <xdr:colOff>104775</xdr:colOff>
      <xdr:row>20</xdr:row>
      <xdr:rowOff>228600</xdr:rowOff>
    </xdr:to>
    <xdr:cxnSp macro="">
      <xdr:nvCxnSpPr>
        <xdr:cNvPr id="2" name="직선 연결선 2"/>
        <xdr:cNvCxnSpPr>
          <a:cxnSpLocks noChangeShapeType="1"/>
        </xdr:cNvCxnSpPr>
      </xdr:nvCxnSpPr>
      <xdr:spPr bwMode="auto">
        <a:xfrm>
          <a:off x="1685925" y="6734175"/>
          <a:ext cx="284797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200025</xdr:rowOff>
    </xdr:from>
    <xdr:to>
      <xdr:col>17</xdr:col>
      <xdr:colOff>0</xdr:colOff>
      <xdr:row>21</xdr:row>
      <xdr:rowOff>209550</xdr:rowOff>
    </xdr:to>
    <xdr:cxnSp macro="">
      <xdr:nvCxnSpPr>
        <xdr:cNvPr id="3" name="직선 연결선 3"/>
        <xdr:cNvCxnSpPr>
          <a:cxnSpLocks noChangeShapeType="1"/>
        </xdr:cNvCxnSpPr>
      </xdr:nvCxnSpPr>
      <xdr:spPr bwMode="auto">
        <a:xfrm>
          <a:off x="1343025" y="7143750"/>
          <a:ext cx="3562350" cy="9525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114300</xdr:colOff>
      <xdr:row>20</xdr:row>
      <xdr:rowOff>228600</xdr:rowOff>
    </xdr:from>
    <xdr:to>
      <xdr:col>15</xdr:col>
      <xdr:colOff>104775</xdr:colOff>
      <xdr:row>20</xdr:row>
      <xdr:rowOff>228600</xdr:rowOff>
    </xdr:to>
    <xdr:cxnSp macro="">
      <xdr:nvCxnSpPr>
        <xdr:cNvPr id="4" name="직선 연결선 2"/>
        <xdr:cNvCxnSpPr>
          <a:cxnSpLocks noChangeShapeType="1"/>
        </xdr:cNvCxnSpPr>
      </xdr:nvCxnSpPr>
      <xdr:spPr bwMode="auto">
        <a:xfrm>
          <a:off x="1685925" y="6734175"/>
          <a:ext cx="284797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200025</xdr:rowOff>
    </xdr:from>
    <xdr:to>
      <xdr:col>17</xdr:col>
      <xdr:colOff>0</xdr:colOff>
      <xdr:row>21</xdr:row>
      <xdr:rowOff>209550</xdr:rowOff>
    </xdr:to>
    <xdr:cxnSp macro="">
      <xdr:nvCxnSpPr>
        <xdr:cNvPr id="5" name="직선 연결선 3"/>
        <xdr:cNvCxnSpPr>
          <a:cxnSpLocks noChangeShapeType="1"/>
        </xdr:cNvCxnSpPr>
      </xdr:nvCxnSpPr>
      <xdr:spPr bwMode="auto">
        <a:xfrm>
          <a:off x="1343025" y="7143750"/>
          <a:ext cx="3562350" cy="9525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114300</xdr:colOff>
      <xdr:row>20</xdr:row>
      <xdr:rowOff>228600</xdr:rowOff>
    </xdr:from>
    <xdr:to>
      <xdr:col>15</xdr:col>
      <xdr:colOff>104775</xdr:colOff>
      <xdr:row>20</xdr:row>
      <xdr:rowOff>228600</xdr:rowOff>
    </xdr:to>
    <xdr:cxnSp macro="">
      <xdr:nvCxnSpPr>
        <xdr:cNvPr id="6" name="직선 연결선 2"/>
        <xdr:cNvCxnSpPr>
          <a:cxnSpLocks noChangeShapeType="1"/>
        </xdr:cNvCxnSpPr>
      </xdr:nvCxnSpPr>
      <xdr:spPr bwMode="auto">
        <a:xfrm>
          <a:off x="1685925" y="6734175"/>
          <a:ext cx="284797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200025</xdr:rowOff>
    </xdr:from>
    <xdr:to>
      <xdr:col>17</xdr:col>
      <xdr:colOff>0</xdr:colOff>
      <xdr:row>21</xdr:row>
      <xdr:rowOff>209550</xdr:rowOff>
    </xdr:to>
    <xdr:cxnSp macro="">
      <xdr:nvCxnSpPr>
        <xdr:cNvPr id="7" name="직선 연결선 3"/>
        <xdr:cNvCxnSpPr>
          <a:cxnSpLocks noChangeShapeType="1"/>
        </xdr:cNvCxnSpPr>
      </xdr:nvCxnSpPr>
      <xdr:spPr bwMode="auto">
        <a:xfrm>
          <a:off x="1343025" y="7143750"/>
          <a:ext cx="3562350" cy="9525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&#54620;&#44592;\&#48148;&#53461;%20&#54868;&#47732;\&#52268;&#48148;&#46988;\&#44277;&#49324;\&#52264;&#49440;&#46020;&#49353;\2005&#45380;\&#52268;&#48148;&#46988;\&#44277;&#49324;\&#52264;&#49440;&#46020;&#49353;\2003&#45380;\&#45432;&#50896;&#47196;&#52264;&#494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황"/>
      <sheetName val="시행문"/>
      <sheetName val="설계설명"/>
      <sheetName val="시방서"/>
      <sheetName val="표지,갑지,잡비"/>
      <sheetName val="설계내역"/>
      <sheetName val="일위대가표"/>
      <sheetName val="수량집계표"/>
      <sheetName val="핫칭수"/>
      <sheetName val="횡단보도 "/>
      <sheetName val="정차금지대"/>
      <sheetName val="유도선"/>
      <sheetName val="표지병"/>
      <sheetName val="지시표시"/>
      <sheetName val="주차선"/>
      <sheetName val="차선"/>
      <sheetName val="유형"/>
      <sheetName val="상세도"/>
      <sheetName val="표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101"/>
  <sheetViews>
    <sheetView view="pageBreakPreview" topLeftCell="A7" zoomScale="85" zoomScaleNormal="75" zoomScaleSheetLayoutView="85" workbookViewId="0">
      <selection activeCell="AQ17" sqref="AQ17"/>
    </sheetView>
  </sheetViews>
  <sheetFormatPr defaultRowHeight="12"/>
  <cols>
    <col min="1" max="5" width="4.1640625" style="67" customWidth="1"/>
    <col min="6" max="6" width="4.33203125" style="67" customWidth="1"/>
    <col min="7" max="41" width="4.1640625" style="67" customWidth="1"/>
    <col min="42" max="16384" width="9.33203125" style="67"/>
  </cols>
  <sheetData>
    <row r="1" spans="1:43" s="4" customFormat="1" ht="99.95" customHeight="1">
      <c r="A1" s="1"/>
      <c r="B1" s="2"/>
      <c r="C1" s="339" t="s">
        <v>24</v>
      </c>
      <c r="D1" s="339"/>
      <c r="E1" s="339"/>
      <c r="F1" s="339"/>
      <c r="G1" s="339"/>
      <c r="H1" s="339"/>
      <c r="I1" s="68"/>
      <c r="J1" s="68"/>
      <c r="K1" s="69"/>
      <c r="L1" s="69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70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3"/>
    </row>
    <row r="2" spans="1:43" s="7" customFormat="1" ht="129.94999999999999" customHeight="1">
      <c r="A2" s="5"/>
      <c r="B2" s="6"/>
      <c r="C2" s="343" t="s">
        <v>25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73"/>
      <c r="AO2" s="8"/>
    </row>
    <row r="3" spans="1:43" s="7" customFormat="1" ht="140.1" customHeight="1">
      <c r="A3" s="5"/>
      <c r="B3" s="6"/>
      <c r="C3" s="72"/>
      <c r="D3" s="98"/>
      <c r="E3" s="71"/>
      <c r="F3" s="71"/>
      <c r="G3" s="71"/>
      <c r="H3" s="74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117"/>
      <c r="AB3" s="75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8"/>
    </row>
    <row r="4" spans="1:43" s="7" customFormat="1" ht="129.94999999999999" customHeight="1">
      <c r="A4" s="5"/>
      <c r="B4" s="6"/>
      <c r="C4" s="72"/>
      <c r="D4" s="72"/>
      <c r="E4" s="71"/>
      <c r="F4" s="71"/>
      <c r="G4" s="71"/>
      <c r="H4" s="74"/>
      <c r="I4" s="75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340" t="s">
        <v>23</v>
      </c>
      <c r="AF4" s="340"/>
      <c r="AG4" s="340"/>
      <c r="AH4" s="340"/>
      <c r="AI4" s="340"/>
      <c r="AJ4" s="340"/>
      <c r="AK4" s="340"/>
      <c r="AL4" s="340"/>
      <c r="AM4" s="340"/>
      <c r="AN4" s="340"/>
      <c r="AO4" s="10"/>
      <c r="AP4" s="9"/>
      <c r="AQ4" s="9"/>
    </row>
    <row r="5" spans="1:43" s="19" customFormat="1" ht="9.9499999999999993" customHeight="1" thickBot="1">
      <c r="A5" s="11"/>
      <c r="B5" s="12"/>
      <c r="C5" s="13"/>
      <c r="D5" s="13"/>
      <c r="E5" s="14"/>
      <c r="F5" s="15"/>
      <c r="G5" s="16"/>
      <c r="H5" s="17"/>
      <c r="I5" s="16"/>
      <c r="J5" s="16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16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8"/>
    </row>
    <row r="6" spans="1:43" s="20" customFormat="1" ht="39.950000000000003" customHeight="1" thickBot="1">
      <c r="A6" s="342" t="s">
        <v>49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</row>
    <row r="7" spans="1:43" s="21" customFormat="1" ht="60" customHeight="1">
      <c r="A7" s="360" t="s">
        <v>220</v>
      </c>
      <c r="B7" s="356"/>
      <c r="C7" s="356"/>
      <c r="D7" s="358"/>
      <c r="E7" s="359"/>
      <c r="F7" s="359"/>
      <c r="G7" s="359"/>
      <c r="H7" s="359"/>
      <c r="I7" s="355" t="s">
        <v>221</v>
      </c>
      <c r="J7" s="356"/>
      <c r="K7" s="357"/>
      <c r="L7" s="356"/>
      <c r="M7" s="356"/>
      <c r="N7" s="356"/>
      <c r="O7" s="356"/>
      <c r="P7" s="357"/>
      <c r="Q7" s="353" t="s">
        <v>222</v>
      </c>
      <c r="R7" s="354"/>
      <c r="S7" s="354"/>
      <c r="T7" s="347"/>
      <c r="U7" s="348"/>
      <c r="V7" s="348"/>
      <c r="W7" s="348"/>
      <c r="X7" s="349"/>
      <c r="Y7" s="347" t="s">
        <v>223</v>
      </c>
      <c r="Z7" s="348"/>
      <c r="AA7" s="349"/>
      <c r="AB7" s="347"/>
      <c r="AC7" s="348"/>
      <c r="AD7" s="348"/>
      <c r="AE7" s="348"/>
      <c r="AF7" s="349"/>
      <c r="AG7" s="350" t="s">
        <v>224</v>
      </c>
      <c r="AH7" s="350"/>
      <c r="AI7" s="350"/>
      <c r="AJ7" s="350"/>
      <c r="AK7" s="350"/>
      <c r="AL7" s="350"/>
      <c r="AM7" s="350"/>
      <c r="AN7" s="350"/>
      <c r="AO7" s="351"/>
    </row>
    <row r="8" spans="1:43" s="21" customFormat="1" ht="60" customHeight="1">
      <c r="A8" s="22"/>
      <c r="B8" s="23"/>
      <c r="C8" s="352" t="str">
        <f>C1</f>
        <v>2018년도</v>
      </c>
      <c r="D8" s="352"/>
      <c r="E8" s="352"/>
      <c r="F8" s="352"/>
      <c r="G8" s="352"/>
      <c r="H8" s="352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24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3" s="21" customFormat="1" ht="31.5" customHeight="1">
      <c r="A9" s="22"/>
      <c r="B9" s="23"/>
      <c r="C9" s="78"/>
      <c r="D9" s="78"/>
      <c r="E9" s="78"/>
      <c r="F9" s="78"/>
      <c r="G9" s="78"/>
      <c r="H9" s="78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4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7"/>
    </row>
    <row r="10" spans="1:43" s="7" customFormat="1" ht="39.950000000000003" customHeight="1">
      <c r="A10" s="28"/>
      <c r="B10" s="29"/>
      <c r="D10" s="344" t="str">
        <f>C2</f>
        <v>공 사 명 : 2018년 노면표시 도색공사 (연간단가)</v>
      </c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71"/>
      <c r="AN10" s="71"/>
      <c r="AO10" s="31"/>
    </row>
    <row r="11" spans="1:43" s="7" customFormat="1" ht="30" customHeight="1">
      <c r="A11" s="28"/>
      <c r="B11" s="32"/>
      <c r="C11" s="79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0"/>
      <c r="AN11" s="30"/>
      <c r="AO11" s="31"/>
    </row>
    <row r="12" spans="1:43" s="43" customFormat="1" ht="39.950000000000003" customHeight="1">
      <c r="A12" s="38"/>
      <c r="B12" s="39"/>
      <c r="C12" s="40"/>
      <c r="D12" s="118"/>
      <c r="AM12" s="44"/>
      <c r="AN12" s="44"/>
      <c r="AO12" s="42"/>
    </row>
    <row r="13" spans="1:43" s="7" customFormat="1" ht="39.950000000000003" customHeight="1">
      <c r="A13" s="33"/>
      <c r="B13" s="34"/>
      <c r="C13" s="35"/>
      <c r="D13" s="35"/>
      <c r="E13" s="345" t="s">
        <v>218</v>
      </c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15"/>
      <c r="AL13" s="315"/>
      <c r="AM13" s="36"/>
      <c r="AN13" s="36"/>
      <c r="AO13" s="37"/>
    </row>
    <row r="14" spans="1:43" s="43" customFormat="1" ht="39.950000000000003" customHeight="1">
      <c r="A14" s="38"/>
      <c r="B14" s="39"/>
      <c r="C14" s="40"/>
      <c r="D14" s="40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80"/>
      <c r="AH14" s="41"/>
      <c r="AI14" s="41"/>
      <c r="AJ14" s="41"/>
      <c r="AK14" s="41"/>
      <c r="AL14" s="41"/>
      <c r="AM14" s="41"/>
      <c r="AN14" s="41"/>
      <c r="AO14" s="42"/>
    </row>
    <row r="15" spans="1:43" s="43" customFormat="1" ht="39.950000000000003" customHeight="1">
      <c r="A15" s="38"/>
      <c r="B15" s="39"/>
      <c r="C15" s="40"/>
      <c r="D15" s="40"/>
      <c r="AK15" s="41"/>
      <c r="AL15" s="41"/>
      <c r="AM15" s="41"/>
      <c r="AN15" s="41"/>
      <c r="AO15" s="42"/>
    </row>
    <row r="16" spans="1:43" s="43" customFormat="1" ht="39.950000000000003" customHeight="1">
      <c r="A16" s="38"/>
      <c r="B16" s="39"/>
      <c r="C16" s="40"/>
      <c r="D16" s="40"/>
      <c r="E16" s="361" t="str">
        <f>"총공사비 : 금"&amp;TEXT((원가계산서!F33),"#,##0원")&amp;"(금"&amp;NUMBERSTRING(원가계산서!F33,1)&amp;"원)"</f>
        <v>총공사비 : 금0원(금영원)</v>
      </c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41"/>
      <c r="AL16" s="41"/>
      <c r="AM16" s="41"/>
      <c r="AN16" s="41"/>
      <c r="AO16" s="42"/>
    </row>
    <row r="17" spans="1:43" s="53" customFormat="1" ht="39.950000000000003" customHeight="1">
      <c r="A17" s="45"/>
      <c r="B17" s="46"/>
      <c r="C17" s="30"/>
      <c r="D17" s="30"/>
      <c r="E17" s="30"/>
      <c r="F17" s="47"/>
      <c r="G17" s="47"/>
      <c r="H17" s="47"/>
      <c r="I17" s="47"/>
      <c r="J17" s="47"/>
      <c r="K17" s="47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9"/>
      <c r="AB17" s="50"/>
      <c r="AC17" s="50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2"/>
    </row>
    <row r="18" spans="1:43" s="127" customFormat="1" ht="30" customHeight="1">
      <c r="A18" s="119"/>
      <c r="B18" s="120"/>
      <c r="C18" s="121"/>
      <c r="D18" s="121"/>
      <c r="E18" s="121"/>
      <c r="F18" s="122"/>
      <c r="G18" s="122"/>
      <c r="H18" s="122"/>
      <c r="I18" s="122"/>
      <c r="J18" s="122"/>
      <c r="K18" s="122"/>
      <c r="L18" s="122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4"/>
      <c r="Y18" s="124"/>
      <c r="Z18" s="124"/>
      <c r="AA18" s="124"/>
      <c r="AB18" s="124"/>
      <c r="AC18" s="124"/>
      <c r="AD18" s="346" t="s">
        <v>219</v>
      </c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125"/>
      <c r="AP18" s="126"/>
      <c r="AQ18" s="126"/>
    </row>
    <row r="19" spans="1:43" s="21" customFormat="1" ht="9.9499999999999993" customHeight="1" thickBot="1">
      <c r="A19" s="54"/>
      <c r="B19" s="55"/>
      <c r="C19" s="56"/>
      <c r="D19" s="56"/>
      <c r="E19" s="57"/>
      <c r="F19" s="58"/>
      <c r="G19" s="59"/>
      <c r="H19" s="60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61" t="str">
        <f>IF([5]현황!$B$1=1,"하부:변경"," ")</f>
        <v xml:space="preserve"> </v>
      </c>
      <c r="AB19" s="59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3"/>
    </row>
    <row r="20" spans="1:43" s="64" customFormat="1" ht="35.1" customHeight="1"/>
    <row r="21" spans="1:43" s="64" customFormat="1" ht="35.1" customHeight="1"/>
    <row r="22" spans="1:43" s="64" customFormat="1" ht="35.1" customHeight="1"/>
    <row r="23" spans="1:43" s="64" customFormat="1" ht="35.1" customHeight="1"/>
    <row r="24" spans="1:43" s="64" customFormat="1" ht="35.1" customHeight="1"/>
    <row r="25" spans="1:43" s="64" customFormat="1" ht="35.1" customHeight="1"/>
    <row r="26" spans="1:43" s="64" customFormat="1" ht="35.1" customHeight="1"/>
    <row r="27" spans="1:43" s="64" customFormat="1" ht="35.1" customHeight="1"/>
    <row r="28" spans="1:43" s="64" customFormat="1" ht="35.1" customHeight="1"/>
    <row r="29" spans="1:43" s="64" customFormat="1" ht="35.1" customHeight="1"/>
    <row r="30" spans="1:43" s="64" customFormat="1" ht="35.1" customHeight="1"/>
    <row r="31" spans="1:43" s="64" customFormat="1" ht="35.1" customHeight="1"/>
    <row r="32" spans="1:43" s="64" customFormat="1" ht="35.1" customHeight="1"/>
    <row r="33" spans="1:2" s="64" customFormat="1" ht="35.1" customHeight="1"/>
    <row r="34" spans="1:2" s="66" customFormat="1" ht="35.1" customHeight="1">
      <c r="A34" s="65"/>
      <c r="B34" s="65"/>
    </row>
    <row r="35" spans="1:2" s="64" customFormat="1" ht="9.9499999999999993" customHeight="1"/>
    <row r="36" spans="1:2" s="64" customFormat="1" ht="24.95" customHeight="1"/>
    <row r="37" spans="1:2" s="64" customFormat="1" ht="20.100000000000001" customHeight="1"/>
    <row r="38" spans="1:2" s="64" customFormat="1" ht="20.100000000000001" customHeight="1"/>
    <row r="39" spans="1:2" s="64" customFormat="1" ht="35.1" customHeight="1"/>
    <row r="40" spans="1:2" s="64" customFormat="1" ht="35.1" customHeight="1"/>
    <row r="41" spans="1:2" s="64" customFormat="1" ht="35.1" customHeight="1"/>
    <row r="42" spans="1:2" s="64" customFormat="1" ht="35.1" customHeight="1"/>
    <row r="43" spans="1:2" s="64" customFormat="1" ht="35.1" customHeight="1"/>
    <row r="44" spans="1:2" s="64" customFormat="1" ht="35.1" customHeight="1"/>
    <row r="45" spans="1:2" s="64" customFormat="1" ht="35.1" customHeight="1"/>
    <row r="46" spans="1:2" s="64" customFormat="1" ht="35.1" customHeight="1"/>
    <row r="47" spans="1:2" s="64" customFormat="1" ht="35.1" customHeight="1"/>
    <row r="48" spans="1:2" s="64" customFormat="1" ht="35.1" customHeight="1"/>
    <row r="49" spans="1:2" s="64" customFormat="1" ht="35.1" customHeight="1"/>
    <row r="50" spans="1:2" s="64" customFormat="1" ht="35.1" customHeight="1"/>
    <row r="51" spans="1:2" s="64" customFormat="1" ht="35.1" customHeight="1"/>
    <row r="52" spans="1:2" s="64" customFormat="1" ht="35.1" customHeight="1"/>
    <row r="53" spans="1:2" s="64" customFormat="1" ht="35.1" customHeight="1"/>
    <row r="54" spans="1:2" s="64" customFormat="1" ht="35.1" customHeight="1"/>
    <row r="55" spans="1:2" s="64" customFormat="1" ht="35.1" customHeight="1"/>
    <row r="56" spans="1:2" s="66" customFormat="1" ht="35.1" customHeight="1">
      <c r="A56" s="65"/>
      <c r="B56" s="65"/>
    </row>
    <row r="57" spans="1:2" s="64" customFormat="1" ht="9.9499999999999993" customHeight="1"/>
    <row r="58" spans="1:2" s="64" customFormat="1" ht="24.95" customHeight="1"/>
    <row r="59" spans="1:2" s="64" customFormat="1" ht="20.100000000000001" customHeight="1"/>
    <row r="60" spans="1:2" s="64" customFormat="1" ht="20.100000000000001" customHeight="1"/>
    <row r="61" spans="1:2" s="64" customFormat="1" ht="35.1" customHeight="1"/>
    <row r="62" spans="1:2" s="64" customFormat="1" ht="35.1" customHeight="1"/>
    <row r="63" spans="1:2" s="64" customFormat="1" ht="35.1" customHeight="1"/>
    <row r="64" spans="1:2" s="64" customFormat="1" ht="35.1" customHeight="1"/>
    <row r="65" spans="1:2" s="64" customFormat="1" ht="35.1" customHeight="1"/>
    <row r="66" spans="1:2" s="64" customFormat="1" ht="35.1" customHeight="1"/>
    <row r="67" spans="1:2" s="64" customFormat="1" ht="35.1" customHeight="1"/>
    <row r="68" spans="1:2" s="64" customFormat="1" ht="35.1" customHeight="1"/>
    <row r="69" spans="1:2" s="64" customFormat="1" ht="35.1" customHeight="1"/>
    <row r="70" spans="1:2" s="64" customFormat="1" ht="35.1" customHeight="1"/>
    <row r="71" spans="1:2" s="64" customFormat="1" ht="35.1" customHeight="1"/>
    <row r="72" spans="1:2" s="64" customFormat="1" ht="35.1" customHeight="1"/>
    <row r="73" spans="1:2" s="64" customFormat="1" ht="35.1" customHeight="1"/>
    <row r="74" spans="1:2" s="64" customFormat="1" ht="35.1" customHeight="1"/>
    <row r="75" spans="1:2" s="64" customFormat="1" ht="35.1" customHeight="1"/>
    <row r="76" spans="1:2" s="64" customFormat="1" ht="35.1" customHeight="1"/>
    <row r="77" spans="1:2" s="64" customFormat="1" ht="35.1" customHeight="1"/>
    <row r="78" spans="1:2" s="66" customFormat="1" ht="35.1" customHeight="1">
      <c r="A78" s="65"/>
      <c r="B78" s="65"/>
    </row>
    <row r="79" spans="1:2" s="64" customFormat="1" ht="9.9499999999999993" customHeight="1"/>
    <row r="80" spans="1:2" s="64" customFormat="1" ht="24.95" customHeight="1"/>
    <row r="81" s="64" customFormat="1" ht="20.100000000000001" customHeight="1"/>
    <row r="82" s="64" customFormat="1" ht="20.100000000000001" customHeight="1"/>
    <row r="83" s="64" customFormat="1" ht="35.1" customHeight="1"/>
    <row r="84" s="64" customFormat="1" ht="35.1" customHeight="1"/>
    <row r="85" s="64" customFormat="1" ht="35.1" customHeight="1"/>
    <row r="86" s="64" customFormat="1" ht="35.1" customHeight="1"/>
    <row r="87" s="64" customFormat="1" ht="35.1" customHeight="1"/>
    <row r="88" s="64" customFormat="1" ht="35.1" customHeight="1"/>
    <row r="89" s="64" customFormat="1" ht="35.1" customHeight="1"/>
    <row r="90" s="64" customFormat="1" ht="35.1" customHeight="1"/>
    <row r="91" s="64" customFormat="1" ht="35.1" customHeight="1"/>
    <row r="92" s="64" customFormat="1" ht="35.1" customHeight="1"/>
    <row r="93" s="64" customFormat="1" ht="35.1" customHeight="1"/>
    <row r="94" s="64" customFormat="1" ht="35.1" customHeight="1"/>
    <row r="95" s="64" customFormat="1" ht="35.1" customHeight="1"/>
    <row r="96" s="64" customFormat="1" ht="35.1" customHeight="1"/>
    <row r="97" spans="1:2" s="64" customFormat="1" ht="35.1" customHeight="1"/>
    <row r="98" spans="1:2" s="64" customFormat="1" ht="35.1" customHeight="1"/>
    <row r="99" spans="1:2" s="64" customFormat="1" ht="35.1" customHeight="1"/>
    <row r="100" spans="1:2" s="66" customFormat="1" ht="35.1" customHeight="1">
      <c r="A100" s="65"/>
      <c r="B100" s="65"/>
    </row>
    <row r="101" spans="1:2" ht="14.1" customHeight="1"/>
  </sheetData>
  <mergeCells count="19">
    <mergeCell ref="D10:AL11"/>
    <mergeCell ref="E13:AJ13"/>
    <mergeCell ref="AD18:AN18"/>
    <mergeCell ref="Y7:AA7"/>
    <mergeCell ref="AB7:AF7"/>
    <mergeCell ref="AG7:AO7"/>
    <mergeCell ref="C8:H8"/>
    <mergeCell ref="Q7:S7"/>
    <mergeCell ref="I7:K7"/>
    <mergeCell ref="T7:X7"/>
    <mergeCell ref="D7:H7"/>
    <mergeCell ref="A7:C7"/>
    <mergeCell ref="L7:P7"/>
    <mergeCell ref="E16:AJ16"/>
    <mergeCell ref="C1:H1"/>
    <mergeCell ref="AE4:AN4"/>
    <mergeCell ref="K5:AA5"/>
    <mergeCell ref="A6:AO6"/>
    <mergeCell ref="C2:AM2"/>
  </mergeCells>
  <phoneticPr fontId="2" type="noConversion"/>
  <printOptions verticalCentered="1"/>
  <pageMargins left="0.82677165354330717" right="0.39370078740157483" top="0.55118110236220474" bottom="0.39370078740157483" header="0.31496062992125984" footer="0"/>
  <pageSetup paperSize="9" scale="95" orientation="landscape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8"/>
  <sheetViews>
    <sheetView view="pageBreakPreview" zoomScale="85" zoomScaleSheetLayoutView="85" workbookViewId="0">
      <pane xSplit="6" ySplit="5" topLeftCell="G21" activePane="bottomRight" state="frozen"/>
      <selection activeCell="J34" sqref="J34"/>
      <selection pane="topRight" activeCell="J34" sqref="J34"/>
      <selection pane="bottomLeft" activeCell="J34" sqref="J34"/>
      <selection pane="bottomRight" activeCell="C51" sqref="C51"/>
    </sheetView>
  </sheetViews>
  <sheetFormatPr defaultRowHeight="24.95" customHeight="1"/>
  <cols>
    <col min="1" max="1" width="9.33203125" style="91"/>
    <col min="2" max="2" width="13.83203125" style="82" customWidth="1"/>
    <col min="3" max="3" width="45.83203125" style="82" customWidth="1"/>
    <col min="4" max="4" width="10" style="82" customWidth="1"/>
    <col min="5" max="5" width="8.83203125" style="82" customWidth="1"/>
    <col min="6" max="6" width="8.83203125" style="101" customWidth="1"/>
    <col min="7" max="7" width="7" style="82" customWidth="1"/>
    <col min="8" max="8" width="4.1640625" style="82" customWidth="1"/>
    <col min="9" max="11" width="7.83203125" style="83" customWidth="1"/>
    <col min="12" max="12" width="10.1640625" style="83" customWidth="1"/>
    <col min="13" max="13" width="7.1640625" style="83" customWidth="1"/>
    <col min="14" max="15" width="16" style="83" customWidth="1"/>
    <col min="16" max="16" width="15.5" style="83" customWidth="1"/>
    <col min="17" max="17" width="13.6640625" style="83" hidden="1" customWidth="1"/>
    <col min="18" max="18" width="13.6640625" style="83" customWidth="1"/>
    <col min="19" max="19" width="12.83203125" style="83" customWidth="1"/>
    <col min="20" max="20" width="13" style="83" customWidth="1"/>
    <col min="21" max="21" width="22.83203125" style="83" customWidth="1"/>
    <col min="22" max="22" width="10.83203125" style="83" bestFit="1" customWidth="1"/>
    <col min="23" max="23" width="12.83203125" style="83" bestFit="1" customWidth="1"/>
    <col min="24" max="25" width="9.33203125" style="83"/>
    <col min="26" max="26" width="12" style="83" bestFit="1" customWidth="1"/>
    <col min="27" max="16384" width="9.33203125" style="83"/>
  </cols>
  <sheetData>
    <row r="1" spans="1:29" ht="24.95" customHeight="1">
      <c r="A1" s="91">
        <v>1</v>
      </c>
      <c r="B1" s="364" t="s">
        <v>27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97"/>
      <c r="O1" s="97"/>
      <c r="Y1" s="84"/>
      <c r="AC1" s="84"/>
    </row>
    <row r="2" spans="1:29" ht="24.95" customHeight="1">
      <c r="A2" s="91">
        <v>1</v>
      </c>
      <c r="B2" s="85" t="s">
        <v>26</v>
      </c>
      <c r="C2" s="81"/>
      <c r="D2" s="81"/>
      <c r="E2" s="81"/>
      <c r="F2" s="100"/>
      <c r="G2" s="81"/>
      <c r="I2" s="86"/>
      <c r="J2" s="86"/>
      <c r="K2" s="86"/>
      <c r="L2" s="86"/>
      <c r="M2" s="87"/>
      <c r="N2" s="87"/>
      <c r="O2" s="87"/>
      <c r="Y2" s="84"/>
    </row>
    <row r="3" spans="1:29" ht="24.95" customHeight="1">
      <c r="A3" s="91">
        <v>1</v>
      </c>
      <c r="B3" s="365" t="s">
        <v>8</v>
      </c>
      <c r="C3" s="365" t="s">
        <v>17</v>
      </c>
      <c r="D3" s="365"/>
      <c r="E3" s="365"/>
      <c r="F3" s="365"/>
      <c r="G3" s="366" t="s">
        <v>18</v>
      </c>
      <c r="H3" s="366" t="s">
        <v>19</v>
      </c>
      <c r="I3" s="104" t="s">
        <v>7</v>
      </c>
      <c r="J3" s="104"/>
      <c r="K3" s="104"/>
      <c r="L3" s="105"/>
      <c r="M3" s="363" t="s">
        <v>4</v>
      </c>
      <c r="N3" s="92"/>
      <c r="O3" s="92"/>
      <c r="Y3" s="84"/>
    </row>
    <row r="4" spans="1:29" ht="24.95" customHeight="1">
      <c r="A4" s="91">
        <v>1</v>
      </c>
      <c r="B4" s="365"/>
      <c r="C4" s="365" t="s">
        <v>14</v>
      </c>
      <c r="D4" s="366" t="s">
        <v>58</v>
      </c>
      <c r="E4" s="366" t="s">
        <v>15</v>
      </c>
      <c r="F4" s="366" t="s">
        <v>16</v>
      </c>
      <c r="G4" s="365"/>
      <c r="H4" s="365"/>
      <c r="I4" s="104" t="s">
        <v>5</v>
      </c>
      <c r="J4" s="104"/>
      <c r="K4" s="104"/>
      <c r="L4" s="106" t="s">
        <v>6</v>
      </c>
      <c r="M4" s="363"/>
      <c r="N4" s="92"/>
      <c r="O4" s="92"/>
    </row>
    <row r="5" spans="1:29" ht="27">
      <c r="A5" s="91">
        <v>2</v>
      </c>
      <c r="B5" s="365"/>
      <c r="C5" s="365"/>
      <c r="D5" s="365"/>
      <c r="E5" s="365"/>
      <c r="F5" s="365"/>
      <c r="G5" s="365"/>
      <c r="H5" s="365"/>
      <c r="I5" s="107" t="s">
        <v>9</v>
      </c>
      <c r="J5" s="107" t="s">
        <v>10</v>
      </c>
      <c r="K5" s="107" t="s">
        <v>11</v>
      </c>
      <c r="L5" s="108" t="s">
        <v>12</v>
      </c>
      <c r="M5" s="363"/>
      <c r="N5" s="92"/>
      <c r="O5" s="92"/>
      <c r="W5" s="88"/>
      <c r="X5" s="88"/>
    </row>
    <row r="6" spans="1:29" ht="20.100000000000001" customHeight="1">
      <c r="A6" s="91">
        <v>1</v>
      </c>
      <c r="B6" s="109">
        <v>1</v>
      </c>
      <c r="C6" s="110" t="s">
        <v>60</v>
      </c>
      <c r="D6" s="111" t="s">
        <v>59</v>
      </c>
      <c r="E6" s="112" t="s">
        <v>56</v>
      </c>
      <c r="F6" s="112" t="s">
        <v>57</v>
      </c>
      <c r="G6" s="102" t="s">
        <v>0</v>
      </c>
      <c r="H6" s="102" t="s">
        <v>1</v>
      </c>
      <c r="I6" s="99" t="e">
        <f>#REF!</f>
        <v>#REF!</v>
      </c>
      <c r="J6" s="99" t="e">
        <f>#REF!</f>
        <v>#REF!</v>
      </c>
      <c r="K6" s="99" t="e">
        <f>#REF!</f>
        <v>#REF!</v>
      </c>
      <c r="L6" s="103" t="e">
        <f>SUM(I6:K6)</f>
        <v>#REF!</v>
      </c>
      <c r="M6" s="113"/>
      <c r="N6" s="93"/>
      <c r="O6" s="93"/>
      <c r="W6" s="88"/>
    </row>
    <row r="7" spans="1:29" ht="20.100000000000001" customHeight="1">
      <c r="A7" s="91">
        <v>1</v>
      </c>
      <c r="B7" s="109">
        <v>2</v>
      </c>
      <c r="C7" s="110" t="s">
        <v>61</v>
      </c>
      <c r="D7" s="111" t="s">
        <v>59</v>
      </c>
      <c r="E7" s="112" t="s">
        <v>56</v>
      </c>
      <c r="F7" s="112" t="s">
        <v>57</v>
      </c>
      <c r="G7" s="129" t="s">
        <v>28</v>
      </c>
      <c r="H7" s="128" t="s">
        <v>1</v>
      </c>
      <c r="I7" s="99" t="e">
        <f>#REF!</f>
        <v>#REF!</v>
      </c>
      <c r="J7" s="99" t="e">
        <f>#REF!</f>
        <v>#REF!</v>
      </c>
      <c r="K7" s="99" t="e">
        <f>#REF!</f>
        <v>#REF!</v>
      </c>
      <c r="L7" s="103" t="e">
        <f t="shared" ref="L7:L46" si="0">SUM(I7:K7)</f>
        <v>#REF!</v>
      </c>
      <c r="M7" s="113"/>
      <c r="N7" s="93"/>
      <c r="O7" s="93"/>
      <c r="W7" s="88"/>
      <c r="X7" s="89"/>
    </row>
    <row r="8" spans="1:29" ht="20.100000000000001" customHeight="1">
      <c r="A8" s="91">
        <v>1</v>
      </c>
      <c r="B8" s="109">
        <v>3</v>
      </c>
      <c r="C8" s="110" t="s">
        <v>62</v>
      </c>
      <c r="D8" s="111" t="s">
        <v>59</v>
      </c>
      <c r="E8" s="112" t="s">
        <v>56</v>
      </c>
      <c r="F8" s="112" t="s">
        <v>57</v>
      </c>
      <c r="G8" s="129" t="s">
        <v>0</v>
      </c>
      <c r="H8" s="128" t="s">
        <v>1</v>
      </c>
      <c r="I8" s="99" t="e">
        <f>#REF!</f>
        <v>#REF!</v>
      </c>
      <c r="J8" s="99" t="e">
        <f>#REF!</f>
        <v>#REF!</v>
      </c>
      <c r="K8" s="99" t="e">
        <f>#REF!</f>
        <v>#REF!</v>
      </c>
      <c r="L8" s="103" t="e">
        <f t="shared" si="0"/>
        <v>#REF!</v>
      </c>
      <c r="M8" s="113"/>
      <c r="N8" s="93"/>
      <c r="O8" s="93"/>
      <c r="W8" s="88"/>
      <c r="X8" s="89"/>
    </row>
    <row r="9" spans="1:29" ht="20.100000000000001" customHeight="1">
      <c r="A9" s="91">
        <v>1</v>
      </c>
      <c r="B9" s="109">
        <v>4</v>
      </c>
      <c r="C9" s="110" t="s">
        <v>63</v>
      </c>
      <c r="D9" s="111" t="s">
        <v>59</v>
      </c>
      <c r="E9" s="112" t="s">
        <v>56</v>
      </c>
      <c r="F9" s="112" t="s">
        <v>57</v>
      </c>
      <c r="G9" s="129" t="s">
        <v>0</v>
      </c>
      <c r="H9" s="128" t="s">
        <v>1</v>
      </c>
      <c r="I9" s="99" t="e">
        <f>#REF!</f>
        <v>#REF!</v>
      </c>
      <c r="J9" s="99" t="e">
        <f>#REF!</f>
        <v>#REF!</v>
      </c>
      <c r="K9" s="99" t="e">
        <f>#REF!</f>
        <v>#REF!</v>
      </c>
      <c r="L9" s="103" t="e">
        <f t="shared" si="0"/>
        <v>#REF!</v>
      </c>
      <c r="M9" s="113"/>
      <c r="N9" s="93"/>
      <c r="O9" s="93"/>
      <c r="V9" s="88"/>
      <c r="W9" s="88"/>
      <c r="X9" s="89"/>
    </row>
    <row r="10" spans="1:29" ht="20.100000000000001" customHeight="1">
      <c r="A10" s="91">
        <v>1</v>
      </c>
      <c r="B10" s="109">
        <v>5</v>
      </c>
      <c r="C10" s="110" t="s">
        <v>60</v>
      </c>
      <c r="D10" s="111" t="s">
        <v>65</v>
      </c>
      <c r="E10" s="112" t="s">
        <v>64</v>
      </c>
      <c r="F10" s="112" t="s">
        <v>57</v>
      </c>
      <c r="G10" s="129" t="s">
        <v>0</v>
      </c>
      <c r="H10" s="128" t="s">
        <v>1</v>
      </c>
      <c r="I10" s="99" t="e">
        <f>#REF!</f>
        <v>#REF!</v>
      </c>
      <c r="J10" s="99" t="e">
        <f>#REF!</f>
        <v>#REF!</v>
      </c>
      <c r="K10" s="99" t="e">
        <f>#REF!</f>
        <v>#REF!</v>
      </c>
      <c r="L10" s="103" t="e">
        <f t="shared" si="0"/>
        <v>#REF!</v>
      </c>
      <c r="M10" s="113"/>
      <c r="N10" s="93"/>
      <c r="O10" s="93"/>
      <c r="V10" s="88"/>
      <c r="W10" s="88"/>
      <c r="X10" s="89"/>
    </row>
    <row r="11" spans="1:29" ht="20.100000000000001" customHeight="1">
      <c r="A11" s="91">
        <v>1</v>
      </c>
      <c r="B11" s="109">
        <v>6</v>
      </c>
      <c r="C11" s="110" t="s">
        <v>61</v>
      </c>
      <c r="D11" s="111" t="s">
        <v>65</v>
      </c>
      <c r="E11" s="112" t="s">
        <v>64</v>
      </c>
      <c r="F11" s="112" t="s">
        <v>57</v>
      </c>
      <c r="G11" s="129" t="s">
        <v>0</v>
      </c>
      <c r="H11" s="128" t="s">
        <v>1</v>
      </c>
      <c r="I11" s="99" t="e">
        <f>#REF!</f>
        <v>#REF!</v>
      </c>
      <c r="J11" s="99" t="e">
        <f>#REF!</f>
        <v>#REF!</v>
      </c>
      <c r="K11" s="99" t="e">
        <f>#REF!</f>
        <v>#REF!</v>
      </c>
      <c r="L11" s="103" t="e">
        <f t="shared" si="0"/>
        <v>#REF!</v>
      </c>
      <c r="M11" s="113"/>
      <c r="N11" s="93"/>
      <c r="O11" s="93"/>
      <c r="V11" s="88"/>
      <c r="W11" s="88"/>
      <c r="X11" s="88"/>
    </row>
    <row r="12" spans="1:29" ht="20.100000000000001" customHeight="1">
      <c r="A12" s="91">
        <v>1</v>
      </c>
      <c r="B12" s="109">
        <v>7</v>
      </c>
      <c r="C12" s="110" t="s">
        <v>60</v>
      </c>
      <c r="D12" s="111"/>
      <c r="E12" s="112" t="s">
        <v>66</v>
      </c>
      <c r="F12" s="112" t="s">
        <v>57</v>
      </c>
      <c r="G12" s="129" t="s">
        <v>0</v>
      </c>
      <c r="H12" s="128" t="s">
        <v>1</v>
      </c>
      <c r="I12" s="99" t="e">
        <f>#REF!</f>
        <v>#REF!</v>
      </c>
      <c r="J12" s="99" t="e">
        <f>#REF!</f>
        <v>#REF!</v>
      </c>
      <c r="K12" s="99" t="e">
        <f>#REF!</f>
        <v>#REF!</v>
      </c>
      <c r="L12" s="103" t="e">
        <f t="shared" si="0"/>
        <v>#REF!</v>
      </c>
      <c r="M12" s="113"/>
      <c r="N12" s="93"/>
      <c r="O12" s="93"/>
      <c r="V12" s="88"/>
    </row>
    <row r="13" spans="1:29" ht="20.100000000000001" customHeight="1">
      <c r="A13" s="91">
        <v>1</v>
      </c>
      <c r="B13" s="109">
        <v>8</v>
      </c>
      <c r="C13" s="110" t="s">
        <v>61</v>
      </c>
      <c r="D13" s="111"/>
      <c r="E13" s="112" t="s">
        <v>66</v>
      </c>
      <c r="F13" s="112" t="s">
        <v>57</v>
      </c>
      <c r="G13" s="129" t="s">
        <v>0</v>
      </c>
      <c r="H13" s="128" t="s">
        <v>1</v>
      </c>
      <c r="I13" s="99" t="e">
        <f>#REF!</f>
        <v>#REF!</v>
      </c>
      <c r="J13" s="99" t="e">
        <f>#REF!</f>
        <v>#REF!</v>
      </c>
      <c r="K13" s="99" t="e">
        <f>#REF!</f>
        <v>#REF!</v>
      </c>
      <c r="L13" s="103" t="e">
        <f t="shared" si="0"/>
        <v>#REF!</v>
      </c>
      <c r="M13" s="113"/>
      <c r="N13" s="93"/>
      <c r="O13" s="93"/>
      <c r="W13" s="88"/>
      <c r="X13" s="89"/>
      <c r="AB13" s="90"/>
    </row>
    <row r="14" spans="1:29" ht="20.100000000000001" customHeight="1">
      <c r="A14" s="91">
        <v>1</v>
      </c>
      <c r="B14" s="109">
        <v>9</v>
      </c>
      <c r="C14" s="110" t="s">
        <v>60</v>
      </c>
      <c r="D14" s="111" t="s">
        <v>59</v>
      </c>
      <c r="E14" s="112" t="s">
        <v>56</v>
      </c>
      <c r="F14" s="112" t="s">
        <v>67</v>
      </c>
      <c r="G14" s="129" t="s">
        <v>0</v>
      </c>
      <c r="H14" s="128" t="s">
        <v>1</v>
      </c>
      <c r="I14" s="99" t="e">
        <f>#REF!</f>
        <v>#REF!</v>
      </c>
      <c r="J14" s="99" t="e">
        <f>#REF!</f>
        <v>#REF!</v>
      </c>
      <c r="K14" s="99" t="e">
        <f>#REF!</f>
        <v>#REF!</v>
      </c>
      <c r="L14" s="103" t="e">
        <f t="shared" si="0"/>
        <v>#REF!</v>
      </c>
      <c r="M14" s="113"/>
      <c r="N14" s="93"/>
      <c r="O14" s="93"/>
    </row>
    <row r="15" spans="1:29" ht="20.100000000000001" customHeight="1">
      <c r="A15" s="91">
        <v>1</v>
      </c>
      <c r="B15" s="109">
        <v>10</v>
      </c>
      <c r="C15" s="110" t="s">
        <v>61</v>
      </c>
      <c r="D15" s="111" t="s">
        <v>59</v>
      </c>
      <c r="E15" s="112" t="s">
        <v>56</v>
      </c>
      <c r="F15" s="112" t="s">
        <v>67</v>
      </c>
      <c r="G15" s="129" t="s">
        <v>0</v>
      </c>
      <c r="H15" s="128" t="s">
        <v>1</v>
      </c>
      <c r="I15" s="99" t="e">
        <f>#REF!</f>
        <v>#REF!</v>
      </c>
      <c r="J15" s="99" t="e">
        <f>#REF!</f>
        <v>#REF!</v>
      </c>
      <c r="K15" s="99" t="e">
        <f>#REF!</f>
        <v>#REF!</v>
      </c>
      <c r="L15" s="103" t="e">
        <f t="shared" si="0"/>
        <v>#REF!</v>
      </c>
      <c r="M15" s="113"/>
      <c r="N15" s="93"/>
      <c r="O15" s="93"/>
    </row>
    <row r="16" spans="1:29" ht="20.100000000000001" customHeight="1">
      <c r="A16" s="91">
        <v>1</v>
      </c>
      <c r="B16" s="109">
        <v>11</v>
      </c>
      <c r="C16" s="110" t="s">
        <v>62</v>
      </c>
      <c r="D16" s="111" t="s">
        <v>59</v>
      </c>
      <c r="E16" s="112" t="s">
        <v>56</v>
      </c>
      <c r="F16" s="112" t="s">
        <v>67</v>
      </c>
      <c r="G16" s="129" t="s">
        <v>0</v>
      </c>
      <c r="H16" s="128" t="s">
        <v>1</v>
      </c>
      <c r="I16" s="99" t="e">
        <f>#REF!</f>
        <v>#REF!</v>
      </c>
      <c r="J16" s="99" t="e">
        <f>#REF!</f>
        <v>#REF!</v>
      </c>
      <c r="K16" s="99" t="e">
        <f>#REF!</f>
        <v>#REF!</v>
      </c>
      <c r="L16" s="103" t="e">
        <f t="shared" si="0"/>
        <v>#REF!</v>
      </c>
      <c r="M16" s="113"/>
      <c r="N16" s="93"/>
      <c r="O16" s="93"/>
    </row>
    <row r="17" spans="1:24" ht="20.100000000000001" customHeight="1">
      <c r="A17" s="91">
        <v>1</v>
      </c>
      <c r="B17" s="109">
        <v>12</v>
      </c>
      <c r="C17" s="110" t="s">
        <v>63</v>
      </c>
      <c r="D17" s="111" t="s">
        <v>59</v>
      </c>
      <c r="E17" s="112" t="s">
        <v>56</v>
      </c>
      <c r="F17" s="112" t="s">
        <v>67</v>
      </c>
      <c r="G17" s="129" t="s">
        <v>0</v>
      </c>
      <c r="H17" s="128" t="s">
        <v>1</v>
      </c>
      <c r="I17" s="99" t="e">
        <f>#REF!</f>
        <v>#REF!</v>
      </c>
      <c r="J17" s="99" t="e">
        <f>#REF!</f>
        <v>#REF!</v>
      </c>
      <c r="K17" s="99" t="e">
        <f>#REF!</f>
        <v>#REF!</v>
      </c>
      <c r="L17" s="103" t="e">
        <f t="shared" si="0"/>
        <v>#REF!</v>
      </c>
      <c r="M17" s="113"/>
      <c r="N17" s="93"/>
      <c r="O17" s="93"/>
    </row>
    <row r="18" spans="1:24" ht="20.100000000000001" customHeight="1">
      <c r="A18" s="91">
        <v>1</v>
      </c>
      <c r="B18" s="109">
        <v>13</v>
      </c>
      <c r="C18" s="110" t="s">
        <v>60</v>
      </c>
      <c r="D18" s="111" t="s">
        <v>65</v>
      </c>
      <c r="E18" s="112" t="s">
        <v>64</v>
      </c>
      <c r="F18" s="112" t="s">
        <v>67</v>
      </c>
      <c r="G18" s="129" t="s">
        <v>0</v>
      </c>
      <c r="H18" s="128" t="s">
        <v>1</v>
      </c>
      <c r="I18" s="99" t="e">
        <f>#REF!</f>
        <v>#REF!</v>
      </c>
      <c r="J18" s="99" t="e">
        <f>#REF!</f>
        <v>#REF!</v>
      </c>
      <c r="K18" s="99" t="e">
        <f>#REF!</f>
        <v>#REF!</v>
      </c>
      <c r="L18" s="103" t="e">
        <f t="shared" si="0"/>
        <v>#REF!</v>
      </c>
      <c r="M18" s="113"/>
      <c r="N18" s="93"/>
      <c r="O18" s="93"/>
    </row>
    <row r="19" spans="1:24" ht="17.100000000000001" customHeight="1">
      <c r="A19" s="91">
        <v>1</v>
      </c>
      <c r="B19" s="109">
        <v>14</v>
      </c>
      <c r="C19" s="110" t="s">
        <v>61</v>
      </c>
      <c r="D19" s="111" t="s">
        <v>65</v>
      </c>
      <c r="E19" s="112" t="s">
        <v>64</v>
      </c>
      <c r="F19" s="112" t="s">
        <v>67</v>
      </c>
      <c r="G19" s="129" t="s">
        <v>0</v>
      </c>
      <c r="H19" s="128" t="s">
        <v>1</v>
      </c>
      <c r="I19" s="99" t="e">
        <f>#REF!</f>
        <v>#REF!</v>
      </c>
      <c r="J19" s="99" t="e">
        <f>#REF!</f>
        <v>#REF!</v>
      </c>
      <c r="K19" s="99" t="e">
        <f>#REF!</f>
        <v>#REF!</v>
      </c>
      <c r="L19" s="103" t="e">
        <f t="shared" si="0"/>
        <v>#REF!</v>
      </c>
      <c r="M19" s="113"/>
      <c r="N19" s="93"/>
      <c r="O19" s="93"/>
    </row>
    <row r="20" spans="1:24" ht="17.100000000000001" customHeight="1">
      <c r="A20" s="91">
        <v>1</v>
      </c>
      <c r="B20" s="109">
        <v>15</v>
      </c>
      <c r="C20" s="110" t="s">
        <v>60</v>
      </c>
      <c r="D20" s="111"/>
      <c r="E20" s="112" t="s">
        <v>66</v>
      </c>
      <c r="F20" s="112" t="s">
        <v>67</v>
      </c>
      <c r="G20" s="129" t="s">
        <v>0</v>
      </c>
      <c r="H20" s="128" t="s">
        <v>1</v>
      </c>
      <c r="I20" s="99" t="e">
        <f>#REF!</f>
        <v>#REF!</v>
      </c>
      <c r="J20" s="99" t="e">
        <f>#REF!</f>
        <v>#REF!</v>
      </c>
      <c r="K20" s="99" t="e">
        <f>#REF!</f>
        <v>#REF!</v>
      </c>
      <c r="L20" s="103" t="e">
        <f t="shared" si="0"/>
        <v>#REF!</v>
      </c>
      <c r="M20" s="113"/>
      <c r="N20" s="93"/>
      <c r="O20" s="93"/>
    </row>
    <row r="21" spans="1:24" ht="17.100000000000001" customHeight="1">
      <c r="A21" s="91">
        <v>1</v>
      </c>
      <c r="B21" s="109">
        <v>16</v>
      </c>
      <c r="C21" s="110" t="s">
        <v>61</v>
      </c>
      <c r="D21" s="111"/>
      <c r="E21" s="112" t="s">
        <v>66</v>
      </c>
      <c r="F21" s="112" t="s">
        <v>67</v>
      </c>
      <c r="G21" s="129" t="s">
        <v>0</v>
      </c>
      <c r="H21" s="128" t="s">
        <v>1</v>
      </c>
      <c r="I21" s="99" t="e">
        <f>#REF!</f>
        <v>#REF!</v>
      </c>
      <c r="J21" s="99" t="e">
        <f>#REF!</f>
        <v>#REF!</v>
      </c>
      <c r="K21" s="99" t="e">
        <f>#REF!</f>
        <v>#REF!</v>
      </c>
      <c r="L21" s="103" t="e">
        <f t="shared" si="0"/>
        <v>#REF!</v>
      </c>
      <c r="M21" s="113"/>
      <c r="N21" s="93"/>
      <c r="O21" s="93"/>
    </row>
    <row r="22" spans="1:24" ht="17.100000000000001" customHeight="1">
      <c r="A22" s="91">
        <v>1</v>
      </c>
      <c r="B22" s="109">
        <v>17</v>
      </c>
      <c r="C22" s="110" t="s">
        <v>167</v>
      </c>
      <c r="D22" s="111" t="s">
        <v>168</v>
      </c>
      <c r="E22" s="112" t="s">
        <v>56</v>
      </c>
      <c r="F22" s="112" t="s">
        <v>67</v>
      </c>
      <c r="G22" s="129" t="s">
        <v>0</v>
      </c>
      <c r="H22" s="128" t="s">
        <v>1</v>
      </c>
      <c r="I22" s="103" t="e">
        <f>#REF!</f>
        <v>#REF!</v>
      </c>
      <c r="J22" s="103" t="e">
        <f>#REF!</f>
        <v>#REF!</v>
      </c>
      <c r="K22" s="103" t="e">
        <f>#REF!</f>
        <v>#REF!</v>
      </c>
      <c r="L22" s="103" t="e">
        <f t="shared" si="0"/>
        <v>#REF!</v>
      </c>
      <c r="M22" s="113"/>
      <c r="N22" s="93"/>
      <c r="O22" s="93"/>
    </row>
    <row r="23" spans="1:24" ht="17.100000000000001" customHeight="1">
      <c r="A23" s="91">
        <v>1</v>
      </c>
      <c r="B23" s="109">
        <v>18</v>
      </c>
      <c r="C23" s="110" t="s">
        <v>169</v>
      </c>
      <c r="D23" s="111" t="s">
        <v>168</v>
      </c>
      <c r="E23" s="112" t="s">
        <v>56</v>
      </c>
      <c r="F23" s="112" t="s">
        <v>67</v>
      </c>
      <c r="G23" s="129" t="s">
        <v>0</v>
      </c>
      <c r="H23" s="128" t="s">
        <v>1</v>
      </c>
      <c r="I23" s="103" t="e">
        <f>#REF!</f>
        <v>#REF!</v>
      </c>
      <c r="J23" s="103" t="e">
        <f>#REF!</f>
        <v>#REF!</v>
      </c>
      <c r="K23" s="103" t="e">
        <f>#REF!</f>
        <v>#REF!</v>
      </c>
      <c r="L23" s="103" t="e">
        <f t="shared" si="0"/>
        <v>#REF!</v>
      </c>
      <c r="M23" s="113"/>
      <c r="N23" s="93"/>
      <c r="O23" s="93"/>
    </row>
    <row r="24" spans="1:24" ht="17.100000000000001" customHeight="1">
      <c r="A24" s="91">
        <v>1</v>
      </c>
      <c r="B24" s="109">
        <v>19</v>
      </c>
      <c r="C24" s="110" t="s">
        <v>167</v>
      </c>
      <c r="D24" s="111" t="s">
        <v>170</v>
      </c>
      <c r="E24" s="112" t="s">
        <v>64</v>
      </c>
      <c r="F24" s="112" t="s">
        <v>67</v>
      </c>
      <c r="G24" s="129" t="s">
        <v>0</v>
      </c>
      <c r="H24" s="128" t="s">
        <v>1</v>
      </c>
      <c r="I24" s="103" t="e">
        <f>#REF!</f>
        <v>#REF!</v>
      </c>
      <c r="J24" s="103" t="e">
        <f>#REF!</f>
        <v>#REF!</v>
      </c>
      <c r="K24" s="103" t="e">
        <f>#REF!</f>
        <v>#REF!</v>
      </c>
      <c r="L24" s="103" t="e">
        <f t="shared" si="0"/>
        <v>#REF!</v>
      </c>
      <c r="M24" s="113"/>
      <c r="N24" s="93"/>
      <c r="O24" s="93"/>
      <c r="V24" s="88"/>
      <c r="W24" s="88"/>
      <c r="X24" s="88"/>
    </row>
    <row r="25" spans="1:24" ht="17.100000000000001" customHeight="1">
      <c r="A25" s="91">
        <v>1</v>
      </c>
      <c r="B25" s="109">
        <v>20</v>
      </c>
      <c r="C25" s="110" t="s">
        <v>169</v>
      </c>
      <c r="D25" s="111" t="s">
        <v>170</v>
      </c>
      <c r="E25" s="112" t="s">
        <v>64</v>
      </c>
      <c r="F25" s="112" t="s">
        <v>67</v>
      </c>
      <c r="G25" s="129" t="s">
        <v>0</v>
      </c>
      <c r="H25" s="128" t="s">
        <v>1</v>
      </c>
      <c r="I25" s="103" t="e">
        <f>#REF!</f>
        <v>#REF!</v>
      </c>
      <c r="J25" s="103" t="e">
        <f>#REF!</f>
        <v>#REF!</v>
      </c>
      <c r="K25" s="103" t="e">
        <f>#REF!</f>
        <v>#REF!</v>
      </c>
      <c r="L25" s="103" t="e">
        <f t="shared" si="0"/>
        <v>#REF!</v>
      </c>
      <c r="M25" s="113"/>
      <c r="N25" s="93"/>
      <c r="O25" s="93"/>
      <c r="V25" s="88"/>
    </row>
    <row r="26" spans="1:24" ht="17.100000000000001" customHeight="1">
      <c r="A26" s="91">
        <v>1</v>
      </c>
      <c r="B26" s="109">
        <v>21</v>
      </c>
      <c r="C26" s="110" t="s">
        <v>167</v>
      </c>
      <c r="D26" s="111"/>
      <c r="E26" s="112" t="s">
        <v>66</v>
      </c>
      <c r="F26" s="112" t="s">
        <v>67</v>
      </c>
      <c r="G26" s="129" t="s">
        <v>0</v>
      </c>
      <c r="H26" s="128" t="s">
        <v>1</v>
      </c>
      <c r="I26" s="103" t="e">
        <f>#REF!</f>
        <v>#REF!</v>
      </c>
      <c r="J26" s="103" t="e">
        <f>#REF!</f>
        <v>#REF!</v>
      </c>
      <c r="K26" s="103" t="e">
        <f>#REF!</f>
        <v>#REF!</v>
      </c>
      <c r="L26" s="103" t="e">
        <f t="shared" si="0"/>
        <v>#REF!</v>
      </c>
      <c r="M26" s="113"/>
      <c r="N26" s="93"/>
      <c r="O26" s="93"/>
    </row>
    <row r="27" spans="1:24" ht="17.100000000000001" customHeight="1">
      <c r="A27" s="91">
        <v>1</v>
      </c>
      <c r="B27" s="109">
        <v>22</v>
      </c>
      <c r="C27" s="110" t="s">
        <v>169</v>
      </c>
      <c r="D27" s="111"/>
      <c r="E27" s="112" t="s">
        <v>66</v>
      </c>
      <c r="F27" s="112" t="s">
        <v>67</v>
      </c>
      <c r="G27" s="129" t="s">
        <v>0</v>
      </c>
      <c r="H27" s="128" t="s">
        <v>1</v>
      </c>
      <c r="I27" s="103" t="e">
        <f>#REF!</f>
        <v>#REF!</v>
      </c>
      <c r="J27" s="103" t="e">
        <f>#REF!</f>
        <v>#REF!</v>
      </c>
      <c r="K27" s="103" t="e">
        <f>#REF!</f>
        <v>#REF!</v>
      </c>
      <c r="L27" s="103" t="e">
        <f t="shared" si="0"/>
        <v>#REF!</v>
      </c>
      <c r="M27" s="113"/>
      <c r="N27" s="93"/>
      <c r="O27" s="93"/>
    </row>
    <row r="28" spans="1:24" ht="17.100000000000001" customHeight="1">
      <c r="A28" s="91">
        <v>1</v>
      </c>
      <c r="B28" s="109">
        <v>23</v>
      </c>
      <c r="C28" s="110" t="s">
        <v>171</v>
      </c>
      <c r="D28" s="111" t="s">
        <v>168</v>
      </c>
      <c r="E28" s="112" t="s">
        <v>56</v>
      </c>
      <c r="F28" s="112" t="s">
        <v>67</v>
      </c>
      <c r="G28" s="129" t="s">
        <v>0</v>
      </c>
      <c r="H28" s="128" t="s">
        <v>1</v>
      </c>
      <c r="I28" s="103" t="e">
        <f>#REF!</f>
        <v>#REF!</v>
      </c>
      <c r="J28" s="103" t="e">
        <f>#REF!</f>
        <v>#REF!</v>
      </c>
      <c r="K28" s="103" t="e">
        <f>#REF!</f>
        <v>#REF!</v>
      </c>
      <c r="L28" s="103" t="e">
        <f t="shared" si="0"/>
        <v>#REF!</v>
      </c>
      <c r="M28" s="113"/>
      <c r="N28" s="93"/>
      <c r="O28" s="93"/>
    </row>
    <row r="29" spans="1:24" ht="17.100000000000001" customHeight="1">
      <c r="A29" s="91">
        <v>1</v>
      </c>
      <c r="B29" s="109">
        <v>24</v>
      </c>
      <c r="C29" s="110" t="s">
        <v>172</v>
      </c>
      <c r="D29" s="111" t="s">
        <v>168</v>
      </c>
      <c r="E29" s="112" t="s">
        <v>56</v>
      </c>
      <c r="F29" s="112" t="s">
        <v>67</v>
      </c>
      <c r="G29" s="129" t="s">
        <v>0</v>
      </c>
      <c r="H29" s="128" t="s">
        <v>1</v>
      </c>
      <c r="I29" s="103" t="e">
        <f>#REF!</f>
        <v>#REF!</v>
      </c>
      <c r="J29" s="103" t="e">
        <f>#REF!</f>
        <v>#REF!</v>
      </c>
      <c r="K29" s="103" t="e">
        <f>#REF!</f>
        <v>#REF!</v>
      </c>
      <c r="L29" s="103" t="e">
        <f t="shared" si="0"/>
        <v>#REF!</v>
      </c>
      <c r="M29" s="113"/>
      <c r="N29" s="93"/>
      <c r="O29" s="93"/>
      <c r="V29" s="88"/>
    </row>
    <row r="30" spans="1:24" ht="17.100000000000001" customHeight="1">
      <c r="A30" s="91">
        <v>1</v>
      </c>
      <c r="B30" s="109">
        <v>25</v>
      </c>
      <c r="C30" s="110" t="s">
        <v>173</v>
      </c>
      <c r="D30" s="111" t="s">
        <v>168</v>
      </c>
      <c r="E30" s="112" t="s">
        <v>56</v>
      </c>
      <c r="F30" s="112" t="s">
        <v>67</v>
      </c>
      <c r="G30" s="129" t="s">
        <v>0</v>
      </c>
      <c r="H30" s="128" t="s">
        <v>1</v>
      </c>
      <c r="I30" s="103" t="e">
        <f>#REF!</f>
        <v>#REF!</v>
      </c>
      <c r="J30" s="103" t="e">
        <f>#REF!</f>
        <v>#REF!</v>
      </c>
      <c r="K30" s="103" t="e">
        <f>#REF!</f>
        <v>#REF!</v>
      </c>
      <c r="L30" s="103" t="e">
        <f t="shared" si="0"/>
        <v>#REF!</v>
      </c>
      <c r="M30" s="113"/>
      <c r="N30" s="93"/>
      <c r="O30" s="93"/>
    </row>
    <row r="31" spans="1:24" ht="17.100000000000001" customHeight="1">
      <c r="A31" s="91">
        <v>1</v>
      </c>
      <c r="B31" s="109">
        <v>26</v>
      </c>
      <c r="C31" s="110" t="s">
        <v>174</v>
      </c>
      <c r="D31" s="111" t="s">
        <v>168</v>
      </c>
      <c r="E31" s="112" t="s">
        <v>56</v>
      </c>
      <c r="F31" s="112" t="s">
        <v>67</v>
      </c>
      <c r="G31" s="129" t="s">
        <v>0</v>
      </c>
      <c r="H31" s="128" t="s">
        <v>1</v>
      </c>
      <c r="I31" s="103" t="e">
        <f>#REF!</f>
        <v>#REF!</v>
      </c>
      <c r="J31" s="103" t="e">
        <f>#REF!</f>
        <v>#REF!</v>
      </c>
      <c r="K31" s="103" t="e">
        <f>#REF!</f>
        <v>#REF!</v>
      </c>
      <c r="L31" s="103" t="e">
        <f t="shared" si="0"/>
        <v>#REF!</v>
      </c>
      <c r="M31" s="113"/>
      <c r="N31" s="93"/>
      <c r="O31" s="93"/>
    </row>
    <row r="32" spans="1:24" ht="17.100000000000001" customHeight="1">
      <c r="A32" s="91">
        <v>1</v>
      </c>
      <c r="B32" s="109">
        <v>27</v>
      </c>
      <c r="C32" s="110" t="s">
        <v>171</v>
      </c>
      <c r="D32" s="111" t="s">
        <v>170</v>
      </c>
      <c r="E32" s="112" t="s">
        <v>64</v>
      </c>
      <c r="F32" s="112" t="s">
        <v>67</v>
      </c>
      <c r="G32" s="129" t="s">
        <v>0</v>
      </c>
      <c r="H32" s="128" t="s">
        <v>1</v>
      </c>
      <c r="I32" s="103" t="e">
        <f>#REF!</f>
        <v>#REF!</v>
      </c>
      <c r="J32" s="103" t="e">
        <f>#REF!</f>
        <v>#REF!</v>
      </c>
      <c r="K32" s="103" t="e">
        <f>#REF!</f>
        <v>#REF!</v>
      </c>
      <c r="L32" s="103" t="e">
        <f t="shared" si="0"/>
        <v>#REF!</v>
      </c>
      <c r="M32" s="113"/>
      <c r="N32" s="93"/>
      <c r="O32" s="93"/>
    </row>
    <row r="33" spans="1:22" ht="17.100000000000001" customHeight="1">
      <c r="A33" s="91">
        <v>1</v>
      </c>
      <c r="B33" s="109">
        <v>28</v>
      </c>
      <c r="C33" s="110" t="s">
        <v>172</v>
      </c>
      <c r="D33" s="111" t="s">
        <v>170</v>
      </c>
      <c r="E33" s="112" t="s">
        <v>64</v>
      </c>
      <c r="F33" s="112" t="s">
        <v>67</v>
      </c>
      <c r="G33" s="129" t="s">
        <v>0</v>
      </c>
      <c r="H33" s="128" t="s">
        <v>1</v>
      </c>
      <c r="I33" s="103" t="e">
        <f>#REF!</f>
        <v>#REF!</v>
      </c>
      <c r="J33" s="103" t="e">
        <f>#REF!</f>
        <v>#REF!</v>
      </c>
      <c r="K33" s="103" t="e">
        <f>#REF!</f>
        <v>#REF!</v>
      </c>
      <c r="L33" s="103" t="e">
        <f t="shared" si="0"/>
        <v>#REF!</v>
      </c>
      <c r="M33" s="113"/>
      <c r="N33" s="93"/>
      <c r="O33" s="93"/>
    </row>
    <row r="34" spans="1:22" ht="17.100000000000001" customHeight="1">
      <c r="A34" s="91">
        <v>1</v>
      </c>
      <c r="B34" s="109">
        <v>29</v>
      </c>
      <c r="C34" s="110" t="s">
        <v>175</v>
      </c>
      <c r="D34" s="111" t="s">
        <v>176</v>
      </c>
      <c r="E34" s="112" t="s">
        <v>56</v>
      </c>
      <c r="F34" s="112" t="s">
        <v>57</v>
      </c>
      <c r="G34" s="129" t="s">
        <v>0</v>
      </c>
      <c r="H34" s="128" t="s">
        <v>1</v>
      </c>
      <c r="I34" s="103" t="e">
        <f>#REF!</f>
        <v>#REF!</v>
      </c>
      <c r="J34" s="103" t="e">
        <f>#REF!</f>
        <v>#REF!</v>
      </c>
      <c r="K34" s="103" t="e">
        <f>#REF!</f>
        <v>#REF!</v>
      </c>
      <c r="L34" s="103" t="e">
        <f t="shared" si="0"/>
        <v>#REF!</v>
      </c>
      <c r="M34" s="113"/>
      <c r="N34" s="93"/>
      <c r="O34" s="93"/>
    </row>
    <row r="35" spans="1:22" ht="17.100000000000001" customHeight="1">
      <c r="A35" s="91">
        <v>1</v>
      </c>
      <c r="B35" s="109">
        <v>30</v>
      </c>
      <c r="C35" s="110" t="s">
        <v>177</v>
      </c>
      <c r="D35" s="111" t="s">
        <v>176</v>
      </c>
      <c r="E35" s="112" t="s">
        <v>56</v>
      </c>
      <c r="F35" s="112" t="s">
        <v>57</v>
      </c>
      <c r="G35" s="129" t="s">
        <v>0</v>
      </c>
      <c r="H35" s="128" t="s">
        <v>1</v>
      </c>
      <c r="I35" s="103" t="e">
        <f>#REF!</f>
        <v>#REF!</v>
      </c>
      <c r="J35" s="103" t="e">
        <f>#REF!</f>
        <v>#REF!</v>
      </c>
      <c r="K35" s="103" t="e">
        <f>#REF!</f>
        <v>#REF!</v>
      </c>
      <c r="L35" s="103" t="e">
        <f t="shared" si="0"/>
        <v>#REF!</v>
      </c>
      <c r="M35" s="113"/>
      <c r="N35" s="93"/>
      <c r="O35" s="93"/>
    </row>
    <row r="36" spans="1:22" ht="17.100000000000001" customHeight="1">
      <c r="A36" s="91">
        <v>1</v>
      </c>
      <c r="B36" s="109">
        <v>31</v>
      </c>
      <c r="C36" s="110" t="s">
        <v>175</v>
      </c>
      <c r="D36" s="111" t="s">
        <v>178</v>
      </c>
      <c r="E36" s="112" t="s">
        <v>64</v>
      </c>
      <c r="F36" s="112" t="s">
        <v>57</v>
      </c>
      <c r="G36" s="129" t="s">
        <v>0</v>
      </c>
      <c r="H36" s="128" t="s">
        <v>1</v>
      </c>
      <c r="I36" s="103" t="e">
        <f>#REF!</f>
        <v>#REF!</v>
      </c>
      <c r="J36" s="103" t="e">
        <f>#REF!</f>
        <v>#REF!</v>
      </c>
      <c r="K36" s="103" t="e">
        <f>#REF!</f>
        <v>#REF!</v>
      </c>
      <c r="L36" s="103" t="e">
        <f t="shared" si="0"/>
        <v>#REF!</v>
      </c>
      <c r="M36" s="113"/>
      <c r="N36" s="93"/>
      <c r="O36" s="93"/>
    </row>
    <row r="37" spans="1:22" ht="17.100000000000001" customHeight="1">
      <c r="A37" s="91">
        <v>1</v>
      </c>
      <c r="B37" s="109">
        <v>32</v>
      </c>
      <c r="C37" s="110" t="s">
        <v>177</v>
      </c>
      <c r="D37" s="111" t="s">
        <v>178</v>
      </c>
      <c r="E37" s="112" t="s">
        <v>64</v>
      </c>
      <c r="F37" s="112" t="s">
        <v>57</v>
      </c>
      <c r="G37" s="129" t="s">
        <v>0</v>
      </c>
      <c r="H37" s="128" t="s">
        <v>1</v>
      </c>
      <c r="I37" s="103" t="e">
        <f>#REF!</f>
        <v>#REF!</v>
      </c>
      <c r="J37" s="103" t="e">
        <f>#REF!</f>
        <v>#REF!</v>
      </c>
      <c r="K37" s="103" t="e">
        <f>#REF!</f>
        <v>#REF!</v>
      </c>
      <c r="L37" s="103" t="e">
        <f t="shared" si="0"/>
        <v>#REF!</v>
      </c>
      <c r="M37" s="113"/>
      <c r="N37" s="93"/>
      <c r="O37" s="93"/>
    </row>
    <row r="38" spans="1:22" ht="17.100000000000001" customHeight="1">
      <c r="A38" s="91">
        <v>1</v>
      </c>
      <c r="B38" s="109">
        <v>33</v>
      </c>
      <c r="C38" s="110" t="s">
        <v>175</v>
      </c>
      <c r="D38" s="111"/>
      <c r="E38" s="112" t="s">
        <v>66</v>
      </c>
      <c r="F38" s="112" t="s">
        <v>57</v>
      </c>
      <c r="G38" s="129" t="s">
        <v>0</v>
      </c>
      <c r="H38" s="128" t="s">
        <v>1</v>
      </c>
      <c r="I38" s="103" t="e">
        <f>#REF!</f>
        <v>#REF!</v>
      </c>
      <c r="J38" s="103" t="e">
        <f>#REF!</f>
        <v>#REF!</v>
      </c>
      <c r="K38" s="103" t="e">
        <f>#REF!</f>
        <v>#REF!</v>
      </c>
      <c r="L38" s="103" t="e">
        <f t="shared" si="0"/>
        <v>#REF!</v>
      </c>
      <c r="M38" s="113"/>
      <c r="N38" s="93"/>
      <c r="O38" s="93"/>
    </row>
    <row r="39" spans="1:22" ht="17.100000000000001" customHeight="1">
      <c r="A39" s="91">
        <v>1</v>
      </c>
      <c r="B39" s="109">
        <v>34</v>
      </c>
      <c r="C39" s="110" t="s">
        <v>177</v>
      </c>
      <c r="D39" s="111"/>
      <c r="E39" s="112" t="s">
        <v>66</v>
      </c>
      <c r="F39" s="112" t="s">
        <v>57</v>
      </c>
      <c r="G39" s="129" t="s">
        <v>0</v>
      </c>
      <c r="H39" s="128" t="s">
        <v>1</v>
      </c>
      <c r="I39" s="103" t="e">
        <f>#REF!</f>
        <v>#REF!</v>
      </c>
      <c r="J39" s="103" t="e">
        <f>#REF!</f>
        <v>#REF!</v>
      </c>
      <c r="K39" s="103" t="e">
        <f>#REF!</f>
        <v>#REF!</v>
      </c>
      <c r="L39" s="103" t="e">
        <f t="shared" si="0"/>
        <v>#REF!</v>
      </c>
      <c r="M39" s="113"/>
      <c r="N39" s="93"/>
      <c r="O39" s="93"/>
    </row>
    <row r="40" spans="1:22" ht="17.100000000000001" customHeight="1">
      <c r="A40" s="91">
        <v>1</v>
      </c>
      <c r="B40" s="109">
        <v>35</v>
      </c>
      <c r="C40" s="110" t="s">
        <v>175</v>
      </c>
      <c r="D40" s="111" t="s">
        <v>176</v>
      </c>
      <c r="E40" s="112" t="s">
        <v>56</v>
      </c>
      <c r="F40" s="112" t="s">
        <v>67</v>
      </c>
      <c r="G40" s="129" t="s">
        <v>0</v>
      </c>
      <c r="H40" s="128" t="s">
        <v>1</v>
      </c>
      <c r="I40" s="103" t="e">
        <f>#REF!</f>
        <v>#REF!</v>
      </c>
      <c r="J40" s="103" t="e">
        <f>#REF!</f>
        <v>#REF!</v>
      </c>
      <c r="K40" s="103" t="e">
        <f>#REF!</f>
        <v>#REF!</v>
      </c>
      <c r="L40" s="103" t="e">
        <f t="shared" si="0"/>
        <v>#REF!</v>
      </c>
      <c r="M40" s="113"/>
      <c r="N40" s="93"/>
      <c r="O40" s="93"/>
    </row>
    <row r="41" spans="1:22" ht="17.100000000000001" customHeight="1">
      <c r="A41" s="91">
        <v>1</v>
      </c>
      <c r="B41" s="109">
        <v>36</v>
      </c>
      <c r="C41" s="110" t="s">
        <v>177</v>
      </c>
      <c r="D41" s="111" t="s">
        <v>176</v>
      </c>
      <c r="E41" s="112" t="s">
        <v>56</v>
      </c>
      <c r="F41" s="112" t="s">
        <v>67</v>
      </c>
      <c r="G41" s="129" t="s">
        <v>0</v>
      </c>
      <c r="H41" s="128" t="s">
        <v>1</v>
      </c>
      <c r="I41" s="103" t="e">
        <f>#REF!</f>
        <v>#REF!</v>
      </c>
      <c r="J41" s="103" t="e">
        <f>#REF!</f>
        <v>#REF!</v>
      </c>
      <c r="K41" s="103" t="e">
        <f>#REF!</f>
        <v>#REF!</v>
      </c>
      <c r="L41" s="103" t="e">
        <f t="shared" si="0"/>
        <v>#REF!</v>
      </c>
      <c r="M41" s="113"/>
      <c r="N41" s="93"/>
      <c r="O41" s="93"/>
    </row>
    <row r="42" spans="1:22" ht="17.100000000000001" customHeight="1">
      <c r="A42" s="91">
        <v>1</v>
      </c>
      <c r="B42" s="109">
        <v>37</v>
      </c>
      <c r="C42" s="110" t="s">
        <v>175</v>
      </c>
      <c r="D42" s="111" t="s">
        <v>178</v>
      </c>
      <c r="E42" s="112" t="s">
        <v>64</v>
      </c>
      <c r="F42" s="112" t="s">
        <v>67</v>
      </c>
      <c r="G42" s="129" t="s">
        <v>0</v>
      </c>
      <c r="H42" s="128" t="s">
        <v>1</v>
      </c>
      <c r="I42" s="103" t="e">
        <f>#REF!</f>
        <v>#REF!</v>
      </c>
      <c r="J42" s="103" t="e">
        <f>#REF!</f>
        <v>#REF!</v>
      </c>
      <c r="K42" s="103" t="e">
        <f>#REF!</f>
        <v>#REF!</v>
      </c>
      <c r="L42" s="103" t="e">
        <f t="shared" si="0"/>
        <v>#REF!</v>
      </c>
      <c r="M42" s="113"/>
      <c r="N42" s="93"/>
      <c r="O42" s="93"/>
    </row>
    <row r="43" spans="1:22" ht="17.100000000000001" customHeight="1">
      <c r="A43" s="91">
        <v>1</v>
      </c>
      <c r="B43" s="109">
        <v>38</v>
      </c>
      <c r="C43" s="110" t="s">
        <v>177</v>
      </c>
      <c r="D43" s="111" t="s">
        <v>178</v>
      </c>
      <c r="E43" s="112" t="s">
        <v>64</v>
      </c>
      <c r="F43" s="112" t="s">
        <v>67</v>
      </c>
      <c r="G43" s="129" t="s">
        <v>0</v>
      </c>
      <c r="H43" s="128" t="s">
        <v>1</v>
      </c>
      <c r="I43" s="103" t="e">
        <f>#REF!</f>
        <v>#REF!</v>
      </c>
      <c r="J43" s="103" t="e">
        <f>#REF!</f>
        <v>#REF!</v>
      </c>
      <c r="K43" s="103" t="e">
        <f>#REF!</f>
        <v>#REF!</v>
      </c>
      <c r="L43" s="103" t="e">
        <f t="shared" si="0"/>
        <v>#REF!</v>
      </c>
      <c r="M43" s="113"/>
      <c r="N43" s="93"/>
      <c r="O43" s="93"/>
    </row>
    <row r="44" spans="1:22" ht="17.100000000000001" customHeight="1">
      <c r="A44" s="91">
        <v>1</v>
      </c>
      <c r="B44" s="109">
        <v>39</v>
      </c>
      <c r="C44" s="110" t="s">
        <v>175</v>
      </c>
      <c r="D44" s="111"/>
      <c r="E44" s="112" t="s">
        <v>66</v>
      </c>
      <c r="F44" s="112" t="s">
        <v>67</v>
      </c>
      <c r="G44" s="129" t="s">
        <v>0</v>
      </c>
      <c r="H44" s="128" t="s">
        <v>1</v>
      </c>
      <c r="I44" s="103" t="e">
        <f>#REF!</f>
        <v>#REF!</v>
      </c>
      <c r="J44" s="103" t="e">
        <f>#REF!</f>
        <v>#REF!</v>
      </c>
      <c r="K44" s="103" t="e">
        <f>#REF!</f>
        <v>#REF!</v>
      </c>
      <c r="L44" s="103" t="e">
        <f t="shared" si="0"/>
        <v>#REF!</v>
      </c>
      <c r="M44" s="113"/>
      <c r="N44" s="93"/>
      <c r="O44" s="93"/>
    </row>
    <row r="45" spans="1:22" ht="17.100000000000001" customHeight="1">
      <c r="A45" s="91">
        <v>1</v>
      </c>
      <c r="B45" s="109">
        <v>40</v>
      </c>
      <c r="C45" s="110" t="s">
        <v>177</v>
      </c>
      <c r="D45" s="111"/>
      <c r="E45" s="112" t="s">
        <v>66</v>
      </c>
      <c r="F45" s="112" t="s">
        <v>67</v>
      </c>
      <c r="G45" s="129" t="s">
        <v>0</v>
      </c>
      <c r="H45" s="128" t="s">
        <v>1</v>
      </c>
      <c r="I45" s="103" t="e">
        <f>#REF!</f>
        <v>#REF!</v>
      </c>
      <c r="J45" s="103" t="e">
        <f>#REF!</f>
        <v>#REF!</v>
      </c>
      <c r="K45" s="103" t="e">
        <f>#REF!</f>
        <v>#REF!</v>
      </c>
      <c r="L45" s="103" t="e">
        <f t="shared" si="0"/>
        <v>#REF!</v>
      </c>
      <c r="M45" s="113"/>
      <c r="N45" s="93"/>
      <c r="O45" s="93"/>
    </row>
    <row r="46" spans="1:22" ht="17.100000000000001" customHeight="1">
      <c r="A46" s="91">
        <v>1</v>
      </c>
      <c r="B46" s="109">
        <v>41</v>
      </c>
      <c r="C46" s="110" t="s">
        <v>179</v>
      </c>
      <c r="D46" s="111"/>
      <c r="E46" s="112"/>
      <c r="F46" s="112"/>
      <c r="G46" s="129" t="s">
        <v>0</v>
      </c>
      <c r="H46" s="128" t="s">
        <v>1</v>
      </c>
      <c r="I46" s="103" t="e">
        <f>#REF!</f>
        <v>#REF!</v>
      </c>
      <c r="J46" s="103" t="e">
        <f>#REF!</f>
        <v>#REF!</v>
      </c>
      <c r="K46" s="103" t="e">
        <f>#REF!</f>
        <v>#REF!</v>
      </c>
      <c r="L46" s="103" t="e">
        <f t="shared" si="0"/>
        <v>#REF!</v>
      </c>
      <c r="M46" s="113"/>
      <c r="N46" s="93"/>
      <c r="O46" s="93"/>
    </row>
    <row r="47" spans="1:22" ht="17.100000000000001" customHeight="1">
      <c r="A47" s="91">
        <v>1</v>
      </c>
      <c r="B47" s="114" t="s">
        <v>13</v>
      </c>
      <c r="C47" s="115"/>
      <c r="D47" s="115"/>
      <c r="E47" s="96"/>
      <c r="F47" s="224"/>
      <c r="G47" s="129"/>
      <c r="H47" s="102"/>
      <c r="I47" s="116"/>
      <c r="J47" s="116"/>
      <c r="K47" s="116"/>
      <c r="L47" s="116" t="e">
        <f>SUM(L6:L46)</f>
        <v>#REF!</v>
      </c>
      <c r="M47" s="113"/>
      <c r="N47" s="93"/>
      <c r="O47" s="93"/>
      <c r="V47" s="88"/>
    </row>
    <row r="48" spans="1:22" ht="24.95" customHeight="1">
      <c r="B48" s="94"/>
      <c r="C48" s="94"/>
      <c r="D48" s="94"/>
      <c r="E48" s="94"/>
      <c r="F48" s="230"/>
      <c r="G48" s="94"/>
      <c r="H48" s="94"/>
      <c r="I48" s="95"/>
      <c r="J48" s="95"/>
      <c r="K48" s="95"/>
      <c r="L48" s="95"/>
      <c r="M48" s="95"/>
      <c r="N48" s="88"/>
    </row>
  </sheetData>
  <autoFilter ref="A1:M4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0">
    <mergeCell ref="M3:M5"/>
    <mergeCell ref="B1:M1"/>
    <mergeCell ref="B3:B5"/>
    <mergeCell ref="C4:C5"/>
    <mergeCell ref="H3:H5"/>
    <mergeCell ref="D4:D5"/>
    <mergeCell ref="E4:E5"/>
    <mergeCell ref="F4:F5"/>
    <mergeCell ref="C3:F3"/>
    <mergeCell ref="G3:G5"/>
  </mergeCells>
  <phoneticPr fontId="2" type="noConversion"/>
  <printOptions horizontalCentered="1"/>
  <pageMargins left="0.27559055118110237" right="0.23622047244094491" top="0.70866141732283472" bottom="0.35433070866141736" header="0.51181102362204722" footer="0.19685039370078741"/>
  <pageSetup paperSize="9" scale="87" firstPageNumber="8" fitToHeight="999" orientation="portrait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28"/>
  <sheetViews>
    <sheetView view="pageBreakPreview" zoomScale="160" zoomScaleNormal="100" zoomScaleSheetLayoutView="160" workbookViewId="0">
      <selection activeCell="Z19" sqref="Z19"/>
    </sheetView>
  </sheetViews>
  <sheetFormatPr defaultRowHeight="12"/>
  <cols>
    <col min="1" max="1" width="5.6640625" style="334" customWidth="1"/>
    <col min="2" max="2" width="17.6640625" style="334" customWidth="1"/>
    <col min="3" max="3" width="4.1640625" style="335" customWidth="1"/>
    <col min="4" max="4" width="4.1640625" style="334" customWidth="1"/>
    <col min="5" max="5" width="4.1640625" style="335" customWidth="1"/>
    <col min="6" max="6" width="4.1640625" style="334" customWidth="1"/>
    <col min="7" max="7" width="4.1640625" style="336" customWidth="1"/>
    <col min="8" max="9" width="4.1640625" style="334" customWidth="1"/>
    <col min="10" max="10" width="4.1640625" style="335" customWidth="1"/>
    <col min="11" max="12" width="4.1640625" style="334" customWidth="1"/>
    <col min="13" max="13" width="4.1640625" style="335" customWidth="1"/>
    <col min="14" max="26" width="4.1640625" style="334" customWidth="1"/>
    <col min="27" max="27" width="8.5" style="334" customWidth="1"/>
    <col min="28" max="256" width="9.33203125" style="334"/>
    <col min="257" max="257" width="5.6640625" style="334" customWidth="1"/>
    <col min="258" max="258" width="17.6640625" style="334" customWidth="1"/>
    <col min="259" max="282" width="4.1640625" style="334" customWidth="1"/>
    <col min="283" max="283" width="8.5" style="334" customWidth="1"/>
    <col min="284" max="512" width="9.33203125" style="334"/>
    <col min="513" max="513" width="5.6640625" style="334" customWidth="1"/>
    <col min="514" max="514" width="17.6640625" style="334" customWidth="1"/>
    <col min="515" max="538" width="4.1640625" style="334" customWidth="1"/>
    <col min="539" max="539" width="8.5" style="334" customWidth="1"/>
    <col min="540" max="768" width="9.33203125" style="334"/>
    <col min="769" max="769" width="5.6640625" style="334" customWidth="1"/>
    <col min="770" max="770" width="17.6640625" style="334" customWidth="1"/>
    <col min="771" max="794" width="4.1640625" style="334" customWidth="1"/>
    <col min="795" max="795" width="8.5" style="334" customWidth="1"/>
    <col min="796" max="1024" width="9.33203125" style="334"/>
    <col min="1025" max="1025" width="5.6640625" style="334" customWidth="1"/>
    <col min="1026" max="1026" width="17.6640625" style="334" customWidth="1"/>
    <col min="1027" max="1050" width="4.1640625" style="334" customWidth="1"/>
    <col min="1051" max="1051" width="8.5" style="334" customWidth="1"/>
    <col min="1052" max="1280" width="9.33203125" style="334"/>
    <col min="1281" max="1281" width="5.6640625" style="334" customWidth="1"/>
    <col min="1282" max="1282" width="17.6640625" style="334" customWidth="1"/>
    <col min="1283" max="1306" width="4.1640625" style="334" customWidth="1"/>
    <col min="1307" max="1307" width="8.5" style="334" customWidth="1"/>
    <col min="1308" max="1536" width="9.33203125" style="334"/>
    <col min="1537" max="1537" width="5.6640625" style="334" customWidth="1"/>
    <col min="1538" max="1538" width="17.6640625" style="334" customWidth="1"/>
    <col min="1539" max="1562" width="4.1640625" style="334" customWidth="1"/>
    <col min="1563" max="1563" width="8.5" style="334" customWidth="1"/>
    <col min="1564" max="1792" width="9.33203125" style="334"/>
    <col min="1793" max="1793" width="5.6640625" style="334" customWidth="1"/>
    <col min="1794" max="1794" width="17.6640625" style="334" customWidth="1"/>
    <col min="1795" max="1818" width="4.1640625" style="334" customWidth="1"/>
    <col min="1819" max="1819" width="8.5" style="334" customWidth="1"/>
    <col min="1820" max="2048" width="9.33203125" style="334"/>
    <col min="2049" max="2049" width="5.6640625" style="334" customWidth="1"/>
    <col min="2050" max="2050" width="17.6640625" style="334" customWidth="1"/>
    <col min="2051" max="2074" width="4.1640625" style="334" customWidth="1"/>
    <col min="2075" max="2075" width="8.5" style="334" customWidth="1"/>
    <col min="2076" max="2304" width="9.33203125" style="334"/>
    <col min="2305" max="2305" width="5.6640625" style="334" customWidth="1"/>
    <col min="2306" max="2306" width="17.6640625" style="334" customWidth="1"/>
    <col min="2307" max="2330" width="4.1640625" style="334" customWidth="1"/>
    <col min="2331" max="2331" width="8.5" style="334" customWidth="1"/>
    <col min="2332" max="2560" width="9.33203125" style="334"/>
    <col min="2561" max="2561" width="5.6640625" style="334" customWidth="1"/>
    <col min="2562" max="2562" width="17.6640625" style="334" customWidth="1"/>
    <col min="2563" max="2586" width="4.1640625" style="334" customWidth="1"/>
    <col min="2587" max="2587" width="8.5" style="334" customWidth="1"/>
    <col min="2588" max="2816" width="9.33203125" style="334"/>
    <col min="2817" max="2817" width="5.6640625" style="334" customWidth="1"/>
    <col min="2818" max="2818" width="17.6640625" style="334" customWidth="1"/>
    <col min="2819" max="2842" width="4.1640625" style="334" customWidth="1"/>
    <col min="2843" max="2843" width="8.5" style="334" customWidth="1"/>
    <col min="2844" max="3072" width="9.33203125" style="334"/>
    <col min="3073" max="3073" width="5.6640625" style="334" customWidth="1"/>
    <col min="3074" max="3074" width="17.6640625" style="334" customWidth="1"/>
    <col min="3075" max="3098" width="4.1640625" style="334" customWidth="1"/>
    <col min="3099" max="3099" width="8.5" style="334" customWidth="1"/>
    <col min="3100" max="3328" width="9.33203125" style="334"/>
    <col min="3329" max="3329" width="5.6640625" style="334" customWidth="1"/>
    <col min="3330" max="3330" width="17.6640625" style="334" customWidth="1"/>
    <col min="3331" max="3354" width="4.1640625" style="334" customWidth="1"/>
    <col min="3355" max="3355" width="8.5" style="334" customWidth="1"/>
    <col min="3356" max="3584" width="9.33203125" style="334"/>
    <col min="3585" max="3585" width="5.6640625" style="334" customWidth="1"/>
    <col min="3586" max="3586" width="17.6640625" style="334" customWidth="1"/>
    <col min="3587" max="3610" width="4.1640625" style="334" customWidth="1"/>
    <col min="3611" max="3611" width="8.5" style="334" customWidth="1"/>
    <col min="3612" max="3840" width="9.33203125" style="334"/>
    <col min="3841" max="3841" width="5.6640625" style="334" customWidth="1"/>
    <col min="3842" max="3842" width="17.6640625" style="334" customWidth="1"/>
    <col min="3843" max="3866" width="4.1640625" style="334" customWidth="1"/>
    <col min="3867" max="3867" width="8.5" style="334" customWidth="1"/>
    <col min="3868" max="4096" width="9.33203125" style="334"/>
    <col min="4097" max="4097" width="5.6640625" style="334" customWidth="1"/>
    <col min="4098" max="4098" width="17.6640625" style="334" customWidth="1"/>
    <col min="4099" max="4122" width="4.1640625" style="334" customWidth="1"/>
    <col min="4123" max="4123" width="8.5" style="334" customWidth="1"/>
    <col min="4124" max="4352" width="9.33203125" style="334"/>
    <col min="4353" max="4353" width="5.6640625" style="334" customWidth="1"/>
    <col min="4354" max="4354" width="17.6640625" style="334" customWidth="1"/>
    <col min="4355" max="4378" width="4.1640625" style="334" customWidth="1"/>
    <col min="4379" max="4379" width="8.5" style="334" customWidth="1"/>
    <col min="4380" max="4608" width="9.33203125" style="334"/>
    <col min="4609" max="4609" width="5.6640625" style="334" customWidth="1"/>
    <col min="4610" max="4610" width="17.6640625" style="334" customWidth="1"/>
    <col min="4611" max="4634" width="4.1640625" style="334" customWidth="1"/>
    <col min="4635" max="4635" width="8.5" style="334" customWidth="1"/>
    <col min="4636" max="4864" width="9.33203125" style="334"/>
    <col min="4865" max="4865" width="5.6640625" style="334" customWidth="1"/>
    <col min="4866" max="4866" width="17.6640625" style="334" customWidth="1"/>
    <col min="4867" max="4890" width="4.1640625" style="334" customWidth="1"/>
    <col min="4891" max="4891" width="8.5" style="334" customWidth="1"/>
    <col min="4892" max="5120" width="9.33203125" style="334"/>
    <col min="5121" max="5121" width="5.6640625" style="334" customWidth="1"/>
    <col min="5122" max="5122" width="17.6640625" style="334" customWidth="1"/>
    <col min="5123" max="5146" width="4.1640625" style="334" customWidth="1"/>
    <col min="5147" max="5147" width="8.5" style="334" customWidth="1"/>
    <col min="5148" max="5376" width="9.33203125" style="334"/>
    <col min="5377" max="5377" width="5.6640625" style="334" customWidth="1"/>
    <col min="5378" max="5378" width="17.6640625" style="334" customWidth="1"/>
    <col min="5379" max="5402" width="4.1640625" style="334" customWidth="1"/>
    <col min="5403" max="5403" width="8.5" style="334" customWidth="1"/>
    <col min="5404" max="5632" width="9.33203125" style="334"/>
    <col min="5633" max="5633" width="5.6640625" style="334" customWidth="1"/>
    <col min="5634" max="5634" width="17.6640625" style="334" customWidth="1"/>
    <col min="5635" max="5658" width="4.1640625" style="334" customWidth="1"/>
    <col min="5659" max="5659" width="8.5" style="334" customWidth="1"/>
    <col min="5660" max="5888" width="9.33203125" style="334"/>
    <col min="5889" max="5889" width="5.6640625" style="334" customWidth="1"/>
    <col min="5890" max="5890" width="17.6640625" style="334" customWidth="1"/>
    <col min="5891" max="5914" width="4.1640625" style="334" customWidth="1"/>
    <col min="5915" max="5915" width="8.5" style="334" customWidth="1"/>
    <col min="5916" max="6144" width="9.33203125" style="334"/>
    <col min="6145" max="6145" width="5.6640625" style="334" customWidth="1"/>
    <col min="6146" max="6146" width="17.6640625" style="334" customWidth="1"/>
    <col min="6147" max="6170" width="4.1640625" style="334" customWidth="1"/>
    <col min="6171" max="6171" width="8.5" style="334" customWidth="1"/>
    <col min="6172" max="6400" width="9.33203125" style="334"/>
    <col min="6401" max="6401" width="5.6640625" style="334" customWidth="1"/>
    <col min="6402" max="6402" width="17.6640625" style="334" customWidth="1"/>
    <col min="6403" max="6426" width="4.1640625" style="334" customWidth="1"/>
    <col min="6427" max="6427" width="8.5" style="334" customWidth="1"/>
    <col min="6428" max="6656" width="9.33203125" style="334"/>
    <col min="6657" max="6657" width="5.6640625" style="334" customWidth="1"/>
    <col min="6658" max="6658" width="17.6640625" style="334" customWidth="1"/>
    <col min="6659" max="6682" width="4.1640625" style="334" customWidth="1"/>
    <col min="6683" max="6683" width="8.5" style="334" customWidth="1"/>
    <col min="6684" max="6912" width="9.33203125" style="334"/>
    <col min="6913" max="6913" width="5.6640625" style="334" customWidth="1"/>
    <col min="6914" max="6914" width="17.6640625" style="334" customWidth="1"/>
    <col min="6915" max="6938" width="4.1640625" style="334" customWidth="1"/>
    <col min="6939" max="6939" width="8.5" style="334" customWidth="1"/>
    <col min="6940" max="7168" width="9.33203125" style="334"/>
    <col min="7169" max="7169" width="5.6640625" style="334" customWidth="1"/>
    <col min="7170" max="7170" width="17.6640625" style="334" customWidth="1"/>
    <col min="7171" max="7194" width="4.1640625" style="334" customWidth="1"/>
    <col min="7195" max="7195" width="8.5" style="334" customWidth="1"/>
    <col min="7196" max="7424" width="9.33203125" style="334"/>
    <col min="7425" max="7425" width="5.6640625" style="334" customWidth="1"/>
    <col min="7426" max="7426" width="17.6640625" style="334" customWidth="1"/>
    <col min="7427" max="7450" width="4.1640625" style="334" customWidth="1"/>
    <col min="7451" max="7451" width="8.5" style="334" customWidth="1"/>
    <col min="7452" max="7680" width="9.33203125" style="334"/>
    <col min="7681" max="7681" width="5.6640625" style="334" customWidth="1"/>
    <col min="7682" max="7682" width="17.6640625" style="334" customWidth="1"/>
    <col min="7683" max="7706" width="4.1640625" style="334" customWidth="1"/>
    <col min="7707" max="7707" width="8.5" style="334" customWidth="1"/>
    <col min="7708" max="7936" width="9.33203125" style="334"/>
    <col min="7937" max="7937" width="5.6640625" style="334" customWidth="1"/>
    <col min="7938" max="7938" width="17.6640625" style="334" customWidth="1"/>
    <col min="7939" max="7962" width="4.1640625" style="334" customWidth="1"/>
    <col min="7963" max="7963" width="8.5" style="334" customWidth="1"/>
    <col min="7964" max="8192" width="9.33203125" style="334"/>
    <col min="8193" max="8193" width="5.6640625" style="334" customWidth="1"/>
    <col min="8194" max="8194" width="17.6640625" style="334" customWidth="1"/>
    <col min="8195" max="8218" width="4.1640625" style="334" customWidth="1"/>
    <col min="8219" max="8219" width="8.5" style="334" customWidth="1"/>
    <col min="8220" max="8448" width="9.33203125" style="334"/>
    <col min="8449" max="8449" width="5.6640625" style="334" customWidth="1"/>
    <col min="8450" max="8450" width="17.6640625" style="334" customWidth="1"/>
    <col min="8451" max="8474" width="4.1640625" style="334" customWidth="1"/>
    <col min="8475" max="8475" width="8.5" style="334" customWidth="1"/>
    <col min="8476" max="8704" width="9.33203125" style="334"/>
    <col min="8705" max="8705" width="5.6640625" style="334" customWidth="1"/>
    <col min="8706" max="8706" width="17.6640625" style="334" customWidth="1"/>
    <col min="8707" max="8730" width="4.1640625" style="334" customWidth="1"/>
    <col min="8731" max="8731" width="8.5" style="334" customWidth="1"/>
    <col min="8732" max="8960" width="9.33203125" style="334"/>
    <col min="8961" max="8961" width="5.6640625" style="334" customWidth="1"/>
    <col min="8962" max="8962" width="17.6640625" style="334" customWidth="1"/>
    <col min="8963" max="8986" width="4.1640625" style="334" customWidth="1"/>
    <col min="8987" max="8987" width="8.5" style="334" customWidth="1"/>
    <col min="8988" max="9216" width="9.33203125" style="334"/>
    <col min="9217" max="9217" width="5.6640625" style="334" customWidth="1"/>
    <col min="9218" max="9218" width="17.6640625" style="334" customWidth="1"/>
    <col min="9219" max="9242" width="4.1640625" style="334" customWidth="1"/>
    <col min="9243" max="9243" width="8.5" style="334" customWidth="1"/>
    <col min="9244" max="9472" width="9.33203125" style="334"/>
    <col min="9473" max="9473" width="5.6640625" style="334" customWidth="1"/>
    <col min="9474" max="9474" width="17.6640625" style="334" customWidth="1"/>
    <col min="9475" max="9498" width="4.1640625" style="334" customWidth="1"/>
    <col min="9499" max="9499" width="8.5" style="334" customWidth="1"/>
    <col min="9500" max="9728" width="9.33203125" style="334"/>
    <col min="9729" max="9729" width="5.6640625" style="334" customWidth="1"/>
    <col min="9730" max="9730" width="17.6640625" style="334" customWidth="1"/>
    <col min="9731" max="9754" width="4.1640625" style="334" customWidth="1"/>
    <col min="9755" max="9755" width="8.5" style="334" customWidth="1"/>
    <col min="9756" max="9984" width="9.33203125" style="334"/>
    <col min="9985" max="9985" width="5.6640625" style="334" customWidth="1"/>
    <col min="9986" max="9986" width="17.6640625" style="334" customWidth="1"/>
    <col min="9987" max="10010" width="4.1640625" style="334" customWidth="1"/>
    <col min="10011" max="10011" width="8.5" style="334" customWidth="1"/>
    <col min="10012" max="10240" width="9.33203125" style="334"/>
    <col min="10241" max="10241" width="5.6640625" style="334" customWidth="1"/>
    <col min="10242" max="10242" width="17.6640625" style="334" customWidth="1"/>
    <col min="10243" max="10266" width="4.1640625" style="334" customWidth="1"/>
    <col min="10267" max="10267" width="8.5" style="334" customWidth="1"/>
    <col min="10268" max="10496" width="9.33203125" style="334"/>
    <col min="10497" max="10497" width="5.6640625" style="334" customWidth="1"/>
    <col min="10498" max="10498" width="17.6640625" style="334" customWidth="1"/>
    <col min="10499" max="10522" width="4.1640625" style="334" customWidth="1"/>
    <col min="10523" max="10523" width="8.5" style="334" customWidth="1"/>
    <col min="10524" max="10752" width="9.33203125" style="334"/>
    <col min="10753" max="10753" width="5.6640625" style="334" customWidth="1"/>
    <col min="10754" max="10754" width="17.6640625" style="334" customWidth="1"/>
    <col min="10755" max="10778" width="4.1640625" style="334" customWidth="1"/>
    <col min="10779" max="10779" width="8.5" style="334" customWidth="1"/>
    <col min="10780" max="11008" width="9.33203125" style="334"/>
    <col min="11009" max="11009" width="5.6640625" style="334" customWidth="1"/>
    <col min="11010" max="11010" width="17.6640625" style="334" customWidth="1"/>
    <col min="11011" max="11034" width="4.1640625" style="334" customWidth="1"/>
    <col min="11035" max="11035" width="8.5" style="334" customWidth="1"/>
    <col min="11036" max="11264" width="9.33203125" style="334"/>
    <col min="11265" max="11265" width="5.6640625" style="334" customWidth="1"/>
    <col min="11266" max="11266" width="17.6640625" style="334" customWidth="1"/>
    <col min="11267" max="11290" width="4.1640625" style="334" customWidth="1"/>
    <col min="11291" max="11291" width="8.5" style="334" customWidth="1"/>
    <col min="11292" max="11520" width="9.33203125" style="334"/>
    <col min="11521" max="11521" width="5.6640625" style="334" customWidth="1"/>
    <col min="11522" max="11522" width="17.6640625" style="334" customWidth="1"/>
    <col min="11523" max="11546" width="4.1640625" style="334" customWidth="1"/>
    <col min="11547" max="11547" width="8.5" style="334" customWidth="1"/>
    <col min="11548" max="11776" width="9.33203125" style="334"/>
    <col min="11777" max="11777" width="5.6640625" style="334" customWidth="1"/>
    <col min="11778" max="11778" width="17.6640625" style="334" customWidth="1"/>
    <col min="11779" max="11802" width="4.1640625" style="334" customWidth="1"/>
    <col min="11803" max="11803" width="8.5" style="334" customWidth="1"/>
    <col min="11804" max="12032" width="9.33203125" style="334"/>
    <col min="12033" max="12033" width="5.6640625" style="334" customWidth="1"/>
    <col min="12034" max="12034" width="17.6640625" style="334" customWidth="1"/>
    <col min="12035" max="12058" width="4.1640625" style="334" customWidth="1"/>
    <col min="12059" max="12059" width="8.5" style="334" customWidth="1"/>
    <col min="12060" max="12288" width="9.33203125" style="334"/>
    <col min="12289" max="12289" width="5.6640625" style="334" customWidth="1"/>
    <col min="12290" max="12290" width="17.6640625" style="334" customWidth="1"/>
    <col min="12291" max="12314" width="4.1640625" style="334" customWidth="1"/>
    <col min="12315" max="12315" width="8.5" style="334" customWidth="1"/>
    <col min="12316" max="12544" width="9.33203125" style="334"/>
    <col min="12545" max="12545" width="5.6640625" style="334" customWidth="1"/>
    <col min="12546" max="12546" width="17.6640625" style="334" customWidth="1"/>
    <col min="12547" max="12570" width="4.1640625" style="334" customWidth="1"/>
    <col min="12571" max="12571" width="8.5" style="334" customWidth="1"/>
    <col min="12572" max="12800" width="9.33203125" style="334"/>
    <col min="12801" max="12801" width="5.6640625" style="334" customWidth="1"/>
    <col min="12802" max="12802" width="17.6640625" style="334" customWidth="1"/>
    <col min="12803" max="12826" width="4.1640625" style="334" customWidth="1"/>
    <col min="12827" max="12827" width="8.5" style="334" customWidth="1"/>
    <col min="12828" max="13056" width="9.33203125" style="334"/>
    <col min="13057" max="13057" width="5.6640625" style="334" customWidth="1"/>
    <col min="13058" max="13058" width="17.6640625" style="334" customWidth="1"/>
    <col min="13059" max="13082" width="4.1640625" style="334" customWidth="1"/>
    <col min="13083" max="13083" width="8.5" style="334" customWidth="1"/>
    <col min="13084" max="13312" width="9.33203125" style="334"/>
    <col min="13313" max="13313" width="5.6640625" style="334" customWidth="1"/>
    <col min="13314" max="13314" width="17.6640625" style="334" customWidth="1"/>
    <col min="13315" max="13338" width="4.1640625" style="334" customWidth="1"/>
    <col min="13339" max="13339" width="8.5" style="334" customWidth="1"/>
    <col min="13340" max="13568" width="9.33203125" style="334"/>
    <col min="13569" max="13569" width="5.6640625" style="334" customWidth="1"/>
    <col min="13570" max="13570" width="17.6640625" style="334" customWidth="1"/>
    <col min="13571" max="13594" width="4.1640625" style="334" customWidth="1"/>
    <col min="13595" max="13595" width="8.5" style="334" customWidth="1"/>
    <col min="13596" max="13824" width="9.33203125" style="334"/>
    <col min="13825" max="13825" width="5.6640625" style="334" customWidth="1"/>
    <col min="13826" max="13826" width="17.6640625" style="334" customWidth="1"/>
    <col min="13827" max="13850" width="4.1640625" style="334" customWidth="1"/>
    <col min="13851" max="13851" width="8.5" style="334" customWidth="1"/>
    <col min="13852" max="14080" width="9.33203125" style="334"/>
    <col min="14081" max="14081" width="5.6640625" style="334" customWidth="1"/>
    <col min="14082" max="14082" width="17.6640625" style="334" customWidth="1"/>
    <col min="14083" max="14106" width="4.1640625" style="334" customWidth="1"/>
    <col min="14107" max="14107" width="8.5" style="334" customWidth="1"/>
    <col min="14108" max="14336" width="9.33203125" style="334"/>
    <col min="14337" max="14337" width="5.6640625" style="334" customWidth="1"/>
    <col min="14338" max="14338" width="17.6640625" style="334" customWidth="1"/>
    <col min="14339" max="14362" width="4.1640625" style="334" customWidth="1"/>
    <col min="14363" max="14363" width="8.5" style="334" customWidth="1"/>
    <col min="14364" max="14592" width="9.33203125" style="334"/>
    <col min="14593" max="14593" width="5.6640625" style="334" customWidth="1"/>
    <col min="14594" max="14594" width="17.6640625" style="334" customWidth="1"/>
    <col min="14595" max="14618" width="4.1640625" style="334" customWidth="1"/>
    <col min="14619" max="14619" width="8.5" style="334" customWidth="1"/>
    <col min="14620" max="14848" width="9.33203125" style="334"/>
    <col min="14849" max="14849" width="5.6640625" style="334" customWidth="1"/>
    <col min="14850" max="14850" width="17.6640625" style="334" customWidth="1"/>
    <col min="14851" max="14874" width="4.1640625" style="334" customWidth="1"/>
    <col min="14875" max="14875" width="8.5" style="334" customWidth="1"/>
    <col min="14876" max="15104" width="9.33203125" style="334"/>
    <col min="15105" max="15105" width="5.6640625" style="334" customWidth="1"/>
    <col min="15106" max="15106" width="17.6640625" style="334" customWidth="1"/>
    <col min="15107" max="15130" width="4.1640625" style="334" customWidth="1"/>
    <col min="15131" max="15131" width="8.5" style="334" customWidth="1"/>
    <col min="15132" max="15360" width="9.33203125" style="334"/>
    <col min="15361" max="15361" width="5.6640625" style="334" customWidth="1"/>
    <col min="15362" max="15362" width="17.6640625" style="334" customWidth="1"/>
    <col min="15363" max="15386" width="4.1640625" style="334" customWidth="1"/>
    <col min="15387" max="15387" width="8.5" style="334" customWidth="1"/>
    <col min="15388" max="15616" width="9.33203125" style="334"/>
    <col min="15617" max="15617" width="5.6640625" style="334" customWidth="1"/>
    <col min="15618" max="15618" width="17.6640625" style="334" customWidth="1"/>
    <col min="15619" max="15642" width="4.1640625" style="334" customWidth="1"/>
    <col min="15643" max="15643" width="8.5" style="334" customWidth="1"/>
    <col min="15644" max="15872" width="9.33203125" style="334"/>
    <col min="15873" max="15873" width="5.6640625" style="334" customWidth="1"/>
    <col min="15874" max="15874" width="17.6640625" style="334" customWidth="1"/>
    <col min="15875" max="15898" width="4.1640625" style="334" customWidth="1"/>
    <col min="15899" max="15899" width="8.5" style="334" customWidth="1"/>
    <col min="15900" max="16128" width="9.33203125" style="334"/>
    <col min="16129" max="16129" width="5.6640625" style="334" customWidth="1"/>
    <col min="16130" max="16130" width="17.6640625" style="334" customWidth="1"/>
    <col min="16131" max="16154" width="4.1640625" style="334" customWidth="1"/>
    <col min="16155" max="16155" width="8.5" style="334" customWidth="1"/>
    <col min="16156" max="16384" width="9.33203125" style="334"/>
  </cols>
  <sheetData>
    <row r="1" spans="1:37" s="317" customFormat="1" ht="13.5" customHeight="1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</row>
    <row r="2" spans="1:37" s="318" customFormat="1" ht="34.5" customHeight="1">
      <c r="A2" s="367" t="s">
        <v>241</v>
      </c>
      <c r="B2" s="367"/>
      <c r="C2" s="368" t="s">
        <v>260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</row>
    <row r="3" spans="1:37" s="318" customFormat="1" ht="15" customHeight="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</row>
    <row r="4" spans="1:37" s="318" customFormat="1" ht="35.1" customHeight="1">
      <c r="A4" s="367" t="s">
        <v>242</v>
      </c>
      <c r="B4" s="367"/>
      <c r="C4" s="369" t="s">
        <v>261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</row>
    <row r="5" spans="1:37" s="318" customFormat="1" ht="15" customHeight="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</row>
    <row r="6" spans="1:37" s="318" customFormat="1" ht="30" customHeight="1">
      <c r="A6" s="367" t="s">
        <v>243</v>
      </c>
      <c r="B6" s="367"/>
      <c r="C6" s="320" t="s">
        <v>244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19"/>
    </row>
    <row r="7" spans="1:37" s="318" customFormat="1" ht="30" customHeight="1">
      <c r="A7" s="319"/>
      <c r="B7" s="319"/>
      <c r="C7" s="320" t="s">
        <v>245</v>
      </c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19"/>
    </row>
    <row r="8" spans="1:37" s="318" customFormat="1" ht="15" customHeight="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H8" s="321"/>
      <c r="AI8" s="321"/>
      <c r="AJ8" s="321"/>
      <c r="AK8" s="321"/>
    </row>
    <row r="9" spans="1:37" s="318" customFormat="1" ht="30" customHeight="1">
      <c r="A9" s="367" t="s">
        <v>246</v>
      </c>
      <c r="B9" s="367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22"/>
      <c r="AH9" s="321"/>
      <c r="AI9" s="321"/>
      <c r="AJ9" s="321"/>
      <c r="AK9" s="321"/>
    </row>
    <row r="10" spans="1:37" s="318" customFormat="1" ht="34.5" customHeight="1">
      <c r="A10" s="323"/>
      <c r="B10" s="370" t="s">
        <v>258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1"/>
      <c r="AK10" s="321"/>
    </row>
    <row r="11" spans="1:37" s="318" customFormat="1" ht="34.5" customHeight="1">
      <c r="A11" s="323"/>
      <c r="B11" s="370" t="s">
        <v>259</v>
      </c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1"/>
      <c r="AK11" s="321"/>
    </row>
    <row r="12" spans="1:37" s="318" customFormat="1" ht="34.5" customHeight="1">
      <c r="A12" s="323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1"/>
      <c r="AK12" s="321"/>
    </row>
    <row r="13" spans="1:37" s="318" customFormat="1" ht="34.5" customHeight="1">
      <c r="A13" s="323"/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1"/>
      <c r="AK13" s="321"/>
    </row>
    <row r="14" spans="1:37" s="318" customFormat="1" ht="15" customHeight="1">
      <c r="A14" s="323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1"/>
      <c r="AK14" s="321"/>
    </row>
    <row r="15" spans="1:37" s="318" customFormat="1" ht="34.5" customHeight="1">
      <c r="A15" s="367" t="s">
        <v>229</v>
      </c>
      <c r="B15" s="367"/>
      <c r="C15" s="368" t="s">
        <v>230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1"/>
      <c r="AK15" s="321"/>
    </row>
    <row r="16" spans="1:37" s="318" customFormat="1" ht="15" customHeight="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1"/>
      <c r="AK16" s="321"/>
    </row>
    <row r="17" spans="1:37" s="318" customFormat="1" ht="34.5" customHeight="1">
      <c r="A17" s="367" t="s">
        <v>231</v>
      </c>
      <c r="B17" s="367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1"/>
      <c r="AK17" s="321"/>
    </row>
    <row r="18" spans="1:37" s="318" customFormat="1" ht="14.25" customHeight="1" thickBot="1">
      <c r="A18" s="319"/>
      <c r="B18" s="319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1"/>
      <c r="AK18" s="321"/>
    </row>
    <row r="19" spans="1:37" s="318" customFormat="1" ht="21.95" customHeight="1">
      <c r="A19" s="323"/>
      <c r="B19" s="371" t="s">
        <v>232</v>
      </c>
      <c r="C19" s="373" t="s">
        <v>233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5" t="s">
        <v>21</v>
      </c>
      <c r="S19" s="376"/>
      <c r="T19" s="376"/>
      <c r="U19" s="376"/>
      <c r="V19" s="377"/>
      <c r="W19" s="325"/>
      <c r="X19" s="326"/>
      <c r="Y19" s="324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1"/>
      <c r="AK19" s="321"/>
    </row>
    <row r="20" spans="1:37" s="318" customFormat="1" ht="21.95" customHeight="1" thickBot="1">
      <c r="A20" s="323"/>
      <c r="B20" s="372"/>
      <c r="C20" s="381" t="s">
        <v>234</v>
      </c>
      <c r="D20" s="381"/>
      <c r="E20" s="381"/>
      <c r="F20" s="381" t="s">
        <v>235</v>
      </c>
      <c r="G20" s="381"/>
      <c r="H20" s="381"/>
      <c r="I20" s="381" t="s">
        <v>236</v>
      </c>
      <c r="J20" s="381"/>
      <c r="K20" s="381"/>
      <c r="L20" s="381" t="s">
        <v>237</v>
      </c>
      <c r="M20" s="381"/>
      <c r="N20" s="381"/>
      <c r="O20" s="381" t="s">
        <v>238</v>
      </c>
      <c r="P20" s="381"/>
      <c r="Q20" s="381"/>
      <c r="R20" s="378"/>
      <c r="S20" s="379"/>
      <c r="T20" s="379"/>
      <c r="U20" s="379"/>
      <c r="V20" s="380"/>
      <c r="W20" s="325"/>
      <c r="X20" s="326"/>
      <c r="Y20" s="324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</row>
    <row r="21" spans="1:37" s="318" customFormat="1" ht="34.5" customHeight="1" thickTop="1">
      <c r="A21" s="323"/>
      <c r="B21" s="327" t="s">
        <v>239</v>
      </c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6"/>
      <c r="R21" s="387"/>
      <c r="S21" s="388"/>
      <c r="T21" s="388"/>
      <c r="U21" s="388"/>
      <c r="V21" s="389"/>
      <c r="W21" s="328"/>
      <c r="X21" s="324"/>
      <c r="Y21" s="324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</row>
    <row r="22" spans="1:37" s="318" customFormat="1" ht="34.5" customHeight="1" thickBot="1">
      <c r="A22" s="323"/>
      <c r="B22" s="329" t="s">
        <v>240</v>
      </c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82"/>
      <c r="R22" s="382"/>
      <c r="S22" s="383"/>
      <c r="T22" s="383"/>
      <c r="U22" s="383"/>
      <c r="V22" s="384"/>
      <c r="W22" s="328"/>
      <c r="X22" s="324"/>
      <c r="Y22" s="324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</row>
    <row r="23" spans="1:37" s="318" customFormat="1" ht="34.5" customHeight="1">
      <c r="A23" s="323"/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</row>
    <row r="24" spans="1:37" s="318" customFormat="1" ht="34.5" customHeight="1">
      <c r="A24" s="323"/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</row>
    <row r="25" spans="1:37" s="318" customFormat="1" ht="14.25">
      <c r="A25" s="323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</row>
    <row r="26" spans="1:37" s="318" customFormat="1" ht="14.25">
      <c r="A26" s="323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</row>
    <row r="27" spans="1:37" s="318" customFormat="1" ht="14.25">
      <c r="A27" s="323"/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</row>
    <row r="28" spans="1:37" ht="14.25">
      <c r="A28" s="331"/>
      <c r="B28" s="331"/>
      <c r="C28" s="332"/>
      <c r="D28" s="331"/>
      <c r="E28" s="332"/>
      <c r="F28" s="331"/>
      <c r="G28" s="333"/>
      <c r="H28" s="331"/>
      <c r="I28" s="331"/>
      <c r="J28" s="332"/>
      <c r="K28" s="331"/>
      <c r="L28" s="331"/>
      <c r="M28" s="332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</row>
  </sheetData>
  <mergeCells count="33">
    <mergeCell ref="R22:V22"/>
    <mergeCell ref="C21:E21"/>
    <mergeCell ref="F21:H21"/>
    <mergeCell ref="I21:K21"/>
    <mergeCell ref="L21:N21"/>
    <mergeCell ref="O21:Q21"/>
    <mergeCell ref="R21:V21"/>
    <mergeCell ref="C22:E22"/>
    <mergeCell ref="F22:H22"/>
    <mergeCell ref="I22:K22"/>
    <mergeCell ref="L22:N22"/>
    <mergeCell ref="O22:Q22"/>
    <mergeCell ref="A17:B17"/>
    <mergeCell ref="B19:B20"/>
    <mergeCell ref="C19:Q19"/>
    <mergeCell ref="R19:V20"/>
    <mergeCell ref="C20:E20"/>
    <mergeCell ref="F20:H20"/>
    <mergeCell ref="I20:K20"/>
    <mergeCell ref="L20:N20"/>
    <mergeCell ref="O20:Q20"/>
    <mergeCell ref="B10:Y10"/>
    <mergeCell ref="B11:Y11"/>
    <mergeCell ref="B12:Y12"/>
    <mergeCell ref="B13:Y13"/>
    <mergeCell ref="A15:B15"/>
    <mergeCell ref="C15:Y15"/>
    <mergeCell ref="A9:B9"/>
    <mergeCell ref="A2:B2"/>
    <mergeCell ref="C2:Y2"/>
    <mergeCell ref="A4:B4"/>
    <mergeCell ref="C4:Y4"/>
    <mergeCell ref="A6:B6"/>
  </mergeCells>
  <phoneticPr fontId="2" type="noConversion"/>
  <pageMargins left="0.59055118110236227" right="0.59055118110236227" top="1.3779527559055118" bottom="0.6692913385826772" header="0.9055118110236221" footer="0.59055118110236227"/>
  <pageSetup paperSize="9" scale="94" orientation="portrait" r:id="rId1"/>
  <headerFooter alignWithMargins="0">
    <oddHeader>&amp;C&amp;"HY헤드라인M,보통"&amp;24&amp;U설 계 설 명 서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52"/>
  <sheetViews>
    <sheetView view="pageBreakPreview" zoomScaleNormal="100" zoomScaleSheetLayoutView="100" workbookViewId="0">
      <selection activeCell="K10" sqref="K10"/>
    </sheetView>
  </sheetViews>
  <sheetFormatPr defaultRowHeight="12.75"/>
  <cols>
    <col min="1" max="1" width="0.83203125" style="231" customWidth="1"/>
    <col min="2" max="3" width="3.1640625" style="231" customWidth="1"/>
    <col min="4" max="4" width="22.5" style="231" customWidth="1"/>
    <col min="5" max="5" width="5.5" style="231" customWidth="1"/>
    <col min="6" max="6" width="18" style="231" customWidth="1"/>
    <col min="7" max="7" width="7.6640625" style="260" customWidth="1"/>
    <col min="8" max="8" width="41.5" style="231" customWidth="1"/>
    <col min="9" max="256" width="9.33203125" style="231"/>
    <col min="257" max="257" width="0.83203125" style="231" customWidth="1"/>
    <col min="258" max="259" width="3.1640625" style="231" customWidth="1"/>
    <col min="260" max="260" width="22.5" style="231" customWidth="1"/>
    <col min="261" max="261" width="5.5" style="231" customWidth="1"/>
    <col min="262" max="262" width="18" style="231" customWidth="1"/>
    <col min="263" max="263" width="6.33203125" style="231" customWidth="1"/>
    <col min="264" max="264" width="41.5" style="231" customWidth="1"/>
    <col min="265" max="512" width="9.33203125" style="231"/>
    <col min="513" max="513" width="0.83203125" style="231" customWidth="1"/>
    <col min="514" max="515" width="3.1640625" style="231" customWidth="1"/>
    <col min="516" max="516" width="22.5" style="231" customWidth="1"/>
    <col min="517" max="517" width="5.5" style="231" customWidth="1"/>
    <col min="518" max="518" width="18" style="231" customWidth="1"/>
    <col min="519" max="519" width="6.33203125" style="231" customWidth="1"/>
    <col min="520" max="520" width="41.5" style="231" customWidth="1"/>
    <col min="521" max="768" width="9.33203125" style="231"/>
    <col min="769" max="769" width="0.83203125" style="231" customWidth="1"/>
    <col min="770" max="771" width="3.1640625" style="231" customWidth="1"/>
    <col min="772" max="772" width="22.5" style="231" customWidth="1"/>
    <col min="773" max="773" width="5.5" style="231" customWidth="1"/>
    <col min="774" max="774" width="18" style="231" customWidth="1"/>
    <col min="775" max="775" width="6.33203125" style="231" customWidth="1"/>
    <col min="776" max="776" width="41.5" style="231" customWidth="1"/>
    <col min="777" max="1024" width="9.33203125" style="231"/>
    <col min="1025" max="1025" width="0.83203125" style="231" customWidth="1"/>
    <col min="1026" max="1027" width="3.1640625" style="231" customWidth="1"/>
    <col min="1028" max="1028" width="22.5" style="231" customWidth="1"/>
    <col min="1029" max="1029" width="5.5" style="231" customWidth="1"/>
    <col min="1030" max="1030" width="18" style="231" customWidth="1"/>
    <col min="1031" max="1031" width="6.33203125" style="231" customWidth="1"/>
    <col min="1032" max="1032" width="41.5" style="231" customWidth="1"/>
    <col min="1033" max="1280" width="9.33203125" style="231"/>
    <col min="1281" max="1281" width="0.83203125" style="231" customWidth="1"/>
    <col min="1282" max="1283" width="3.1640625" style="231" customWidth="1"/>
    <col min="1284" max="1284" width="22.5" style="231" customWidth="1"/>
    <col min="1285" max="1285" width="5.5" style="231" customWidth="1"/>
    <col min="1286" max="1286" width="18" style="231" customWidth="1"/>
    <col min="1287" max="1287" width="6.33203125" style="231" customWidth="1"/>
    <col min="1288" max="1288" width="41.5" style="231" customWidth="1"/>
    <col min="1289" max="1536" width="9.33203125" style="231"/>
    <col min="1537" max="1537" width="0.83203125" style="231" customWidth="1"/>
    <col min="1538" max="1539" width="3.1640625" style="231" customWidth="1"/>
    <col min="1540" max="1540" width="22.5" style="231" customWidth="1"/>
    <col min="1541" max="1541" width="5.5" style="231" customWidth="1"/>
    <col min="1542" max="1542" width="18" style="231" customWidth="1"/>
    <col min="1543" max="1543" width="6.33203125" style="231" customWidth="1"/>
    <col min="1544" max="1544" width="41.5" style="231" customWidth="1"/>
    <col min="1545" max="1792" width="9.33203125" style="231"/>
    <col min="1793" max="1793" width="0.83203125" style="231" customWidth="1"/>
    <col min="1794" max="1795" width="3.1640625" style="231" customWidth="1"/>
    <col min="1796" max="1796" width="22.5" style="231" customWidth="1"/>
    <col min="1797" max="1797" width="5.5" style="231" customWidth="1"/>
    <col min="1798" max="1798" width="18" style="231" customWidth="1"/>
    <col min="1799" max="1799" width="6.33203125" style="231" customWidth="1"/>
    <col min="1800" max="1800" width="41.5" style="231" customWidth="1"/>
    <col min="1801" max="2048" width="9.33203125" style="231"/>
    <col min="2049" max="2049" width="0.83203125" style="231" customWidth="1"/>
    <col min="2050" max="2051" width="3.1640625" style="231" customWidth="1"/>
    <col min="2052" max="2052" width="22.5" style="231" customWidth="1"/>
    <col min="2053" max="2053" width="5.5" style="231" customWidth="1"/>
    <col min="2054" max="2054" width="18" style="231" customWidth="1"/>
    <col min="2055" max="2055" width="6.33203125" style="231" customWidth="1"/>
    <col min="2056" max="2056" width="41.5" style="231" customWidth="1"/>
    <col min="2057" max="2304" width="9.33203125" style="231"/>
    <col min="2305" max="2305" width="0.83203125" style="231" customWidth="1"/>
    <col min="2306" max="2307" width="3.1640625" style="231" customWidth="1"/>
    <col min="2308" max="2308" width="22.5" style="231" customWidth="1"/>
    <col min="2309" max="2309" width="5.5" style="231" customWidth="1"/>
    <col min="2310" max="2310" width="18" style="231" customWidth="1"/>
    <col min="2311" max="2311" width="6.33203125" style="231" customWidth="1"/>
    <col min="2312" max="2312" width="41.5" style="231" customWidth="1"/>
    <col min="2313" max="2560" width="9.33203125" style="231"/>
    <col min="2561" max="2561" width="0.83203125" style="231" customWidth="1"/>
    <col min="2562" max="2563" width="3.1640625" style="231" customWidth="1"/>
    <col min="2564" max="2564" width="22.5" style="231" customWidth="1"/>
    <col min="2565" max="2565" width="5.5" style="231" customWidth="1"/>
    <col min="2566" max="2566" width="18" style="231" customWidth="1"/>
    <col min="2567" max="2567" width="6.33203125" style="231" customWidth="1"/>
    <col min="2568" max="2568" width="41.5" style="231" customWidth="1"/>
    <col min="2569" max="2816" width="9.33203125" style="231"/>
    <col min="2817" max="2817" width="0.83203125" style="231" customWidth="1"/>
    <col min="2818" max="2819" width="3.1640625" style="231" customWidth="1"/>
    <col min="2820" max="2820" width="22.5" style="231" customWidth="1"/>
    <col min="2821" max="2821" width="5.5" style="231" customWidth="1"/>
    <col min="2822" max="2822" width="18" style="231" customWidth="1"/>
    <col min="2823" max="2823" width="6.33203125" style="231" customWidth="1"/>
    <col min="2824" max="2824" width="41.5" style="231" customWidth="1"/>
    <col min="2825" max="3072" width="9.33203125" style="231"/>
    <col min="3073" max="3073" width="0.83203125" style="231" customWidth="1"/>
    <col min="3074" max="3075" width="3.1640625" style="231" customWidth="1"/>
    <col min="3076" max="3076" width="22.5" style="231" customWidth="1"/>
    <col min="3077" max="3077" width="5.5" style="231" customWidth="1"/>
    <col min="3078" max="3078" width="18" style="231" customWidth="1"/>
    <col min="3079" max="3079" width="6.33203125" style="231" customWidth="1"/>
    <col min="3080" max="3080" width="41.5" style="231" customWidth="1"/>
    <col min="3081" max="3328" width="9.33203125" style="231"/>
    <col min="3329" max="3329" width="0.83203125" style="231" customWidth="1"/>
    <col min="3330" max="3331" width="3.1640625" style="231" customWidth="1"/>
    <col min="3332" max="3332" width="22.5" style="231" customWidth="1"/>
    <col min="3333" max="3333" width="5.5" style="231" customWidth="1"/>
    <col min="3334" max="3334" width="18" style="231" customWidth="1"/>
    <col min="3335" max="3335" width="6.33203125" style="231" customWidth="1"/>
    <col min="3336" max="3336" width="41.5" style="231" customWidth="1"/>
    <col min="3337" max="3584" width="9.33203125" style="231"/>
    <col min="3585" max="3585" width="0.83203125" style="231" customWidth="1"/>
    <col min="3586" max="3587" width="3.1640625" style="231" customWidth="1"/>
    <col min="3588" max="3588" width="22.5" style="231" customWidth="1"/>
    <col min="3589" max="3589" width="5.5" style="231" customWidth="1"/>
    <col min="3590" max="3590" width="18" style="231" customWidth="1"/>
    <col min="3591" max="3591" width="6.33203125" style="231" customWidth="1"/>
    <col min="3592" max="3592" width="41.5" style="231" customWidth="1"/>
    <col min="3593" max="3840" width="9.33203125" style="231"/>
    <col min="3841" max="3841" width="0.83203125" style="231" customWidth="1"/>
    <col min="3842" max="3843" width="3.1640625" style="231" customWidth="1"/>
    <col min="3844" max="3844" width="22.5" style="231" customWidth="1"/>
    <col min="3845" max="3845" width="5.5" style="231" customWidth="1"/>
    <col min="3846" max="3846" width="18" style="231" customWidth="1"/>
    <col min="3847" max="3847" width="6.33203125" style="231" customWidth="1"/>
    <col min="3848" max="3848" width="41.5" style="231" customWidth="1"/>
    <col min="3849" max="4096" width="9.33203125" style="231"/>
    <col min="4097" max="4097" width="0.83203125" style="231" customWidth="1"/>
    <col min="4098" max="4099" width="3.1640625" style="231" customWidth="1"/>
    <col min="4100" max="4100" width="22.5" style="231" customWidth="1"/>
    <col min="4101" max="4101" width="5.5" style="231" customWidth="1"/>
    <col min="4102" max="4102" width="18" style="231" customWidth="1"/>
    <col min="4103" max="4103" width="6.33203125" style="231" customWidth="1"/>
    <col min="4104" max="4104" width="41.5" style="231" customWidth="1"/>
    <col min="4105" max="4352" width="9.33203125" style="231"/>
    <col min="4353" max="4353" width="0.83203125" style="231" customWidth="1"/>
    <col min="4354" max="4355" width="3.1640625" style="231" customWidth="1"/>
    <col min="4356" max="4356" width="22.5" style="231" customWidth="1"/>
    <col min="4357" max="4357" width="5.5" style="231" customWidth="1"/>
    <col min="4358" max="4358" width="18" style="231" customWidth="1"/>
    <col min="4359" max="4359" width="6.33203125" style="231" customWidth="1"/>
    <col min="4360" max="4360" width="41.5" style="231" customWidth="1"/>
    <col min="4361" max="4608" width="9.33203125" style="231"/>
    <col min="4609" max="4609" width="0.83203125" style="231" customWidth="1"/>
    <col min="4610" max="4611" width="3.1640625" style="231" customWidth="1"/>
    <col min="4612" max="4612" width="22.5" style="231" customWidth="1"/>
    <col min="4613" max="4613" width="5.5" style="231" customWidth="1"/>
    <col min="4614" max="4614" width="18" style="231" customWidth="1"/>
    <col min="4615" max="4615" width="6.33203125" style="231" customWidth="1"/>
    <col min="4616" max="4616" width="41.5" style="231" customWidth="1"/>
    <col min="4617" max="4864" width="9.33203125" style="231"/>
    <col min="4865" max="4865" width="0.83203125" style="231" customWidth="1"/>
    <col min="4866" max="4867" width="3.1640625" style="231" customWidth="1"/>
    <col min="4868" max="4868" width="22.5" style="231" customWidth="1"/>
    <col min="4869" max="4869" width="5.5" style="231" customWidth="1"/>
    <col min="4870" max="4870" width="18" style="231" customWidth="1"/>
    <col min="4871" max="4871" width="6.33203125" style="231" customWidth="1"/>
    <col min="4872" max="4872" width="41.5" style="231" customWidth="1"/>
    <col min="4873" max="5120" width="9.33203125" style="231"/>
    <col min="5121" max="5121" width="0.83203125" style="231" customWidth="1"/>
    <col min="5122" max="5123" width="3.1640625" style="231" customWidth="1"/>
    <col min="5124" max="5124" width="22.5" style="231" customWidth="1"/>
    <col min="5125" max="5125" width="5.5" style="231" customWidth="1"/>
    <col min="5126" max="5126" width="18" style="231" customWidth="1"/>
    <col min="5127" max="5127" width="6.33203125" style="231" customWidth="1"/>
    <col min="5128" max="5128" width="41.5" style="231" customWidth="1"/>
    <col min="5129" max="5376" width="9.33203125" style="231"/>
    <col min="5377" max="5377" width="0.83203125" style="231" customWidth="1"/>
    <col min="5378" max="5379" width="3.1640625" style="231" customWidth="1"/>
    <col min="5380" max="5380" width="22.5" style="231" customWidth="1"/>
    <col min="5381" max="5381" width="5.5" style="231" customWidth="1"/>
    <col min="5382" max="5382" width="18" style="231" customWidth="1"/>
    <col min="5383" max="5383" width="6.33203125" style="231" customWidth="1"/>
    <col min="5384" max="5384" width="41.5" style="231" customWidth="1"/>
    <col min="5385" max="5632" width="9.33203125" style="231"/>
    <col min="5633" max="5633" width="0.83203125" style="231" customWidth="1"/>
    <col min="5634" max="5635" width="3.1640625" style="231" customWidth="1"/>
    <col min="5636" max="5636" width="22.5" style="231" customWidth="1"/>
    <col min="5637" max="5637" width="5.5" style="231" customWidth="1"/>
    <col min="5638" max="5638" width="18" style="231" customWidth="1"/>
    <col min="5639" max="5639" width="6.33203125" style="231" customWidth="1"/>
    <col min="5640" max="5640" width="41.5" style="231" customWidth="1"/>
    <col min="5641" max="5888" width="9.33203125" style="231"/>
    <col min="5889" max="5889" width="0.83203125" style="231" customWidth="1"/>
    <col min="5890" max="5891" width="3.1640625" style="231" customWidth="1"/>
    <col min="5892" max="5892" width="22.5" style="231" customWidth="1"/>
    <col min="5893" max="5893" width="5.5" style="231" customWidth="1"/>
    <col min="5894" max="5894" width="18" style="231" customWidth="1"/>
    <col min="5895" max="5895" width="6.33203125" style="231" customWidth="1"/>
    <col min="5896" max="5896" width="41.5" style="231" customWidth="1"/>
    <col min="5897" max="6144" width="9.33203125" style="231"/>
    <col min="6145" max="6145" width="0.83203125" style="231" customWidth="1"/>
    <col min="6146" max="6147" width="3.1640625" style="231" customWidth="1"/>
    <col min="6148" max="6148" width="22.5" style="231" customWidth="1"/>
    <col min="6149" max="6149" width="5.5" style="231" customWidth="1"/>
    <col min="6150" max="6150" width="18" style="231" customWidth="1"/>
    <col min="6151" max="6151" width="6.33203125" style="231" customWidth="1"/>
    <col min="6152" max="6152" width="41.5" style="231" customWidth="1"/>
    <col min="6153" max="6400" width="9.33203125" style="231"/>
    <col min="6401" max="6401" width="0.83203125" style="231" customWidth="1"/>
    <col min="6402" max="6403" width="3.1640625" style="231" customWidth="1"/>
    <col min="6404" max="6404" width="22.5" style="231" customWidth="1"/>
    <col min="6405" max="6405" width="5.5" style="231" customWidth="1"/>
    <col min="6406" max="6406" width="18" style="231" customWidth="1"/>
    <col min="6407" max="6407" width="6.33203125" style="231" customWidth="1"/>
    <col min="6408" max="6408" width="41.5" style="231" customWidth="1"/>
    <col min="6409" max="6656" width="9.33203125" style="231"/>
    <col min="6657" max="6657" width="0.83203125" style="231" customWidth="1"/>
    <col min="6658" max="6659" width="3.1640625" style="231" customWidth="1"/>
    <col min="6660" max="6660" width="22.5" style="231" customWidth="1"/>
    <col min="6661" max="6661" width="5.5" style="231" customWidth="1"/>
    <col min="6662" max="6662" width="18" style="231" customWidth="1"/>
    <col min="6663" max="6663" width="6.33203125" style="231" customWidth="1"/>
    <col min="6664" max="6664" width="41.5" style="231" customWidth="1"/>
    <col min="6665" max="6912" width="9.33203125" style="231"/>
    <col min="6913" max="6913" width="0.83203125" style="231" customWidth="1"/>
    <col min="6914" max="6915" width="3.1640625" style="231" customWidth="1"/>
    <col min="6916" max="6916" width="22.5" style="231" customWidth="1"/>
    <col min="6917" max="6917" width="5.5" style="231" customWidth="1"/>
    <col min="6918" max="6918" width="18" style="231" customWidth="1"/>
    <col min="6919" max="6919" width="6.33203125" style="231" customWidth="1"/>
    <col min="6920" max="6920" width="41.5" style="231" customWidth="1"/>
    <col min="6921" max="7168" width="9.33203125" style="231"/>
    <col min="7169" max="7169" width="0.83203125" style="231" customWidth="1"/>
    <col min="7170" max="7171" width="3.1640625" style="231" customWidth="1"/>
    <col min="7172" max="7172" width="22.5" style="231" customWidth="1"/>
    <col min="7173" max="7173" width="5.5" style="231" customWidth="1"/>
    <col min="7174" max="7174" width="18" style="231" customWidth="1"/>
    <col min="7175" max="7175" width="6.33203125" style="231" customWidth="1"/>
    <col min="7176" max="7176" width="41.5" style="231" customWidth="1"/>
    <col min="7177" max="7424" width="9.33203125" style="231"/>
    <col min="7425" max="7425" width="0.83203125" style="231" customWidth="1"/>
    <col min="7426" max="7427" width="3.1640625" style="231" customWidth="1"/>
    <col min="7428" max="7428" width="22.5" style="231" customWidth="1"/>
    <col min="7429" max="7429" width="5.5" style="231" customWidth="1"/>
    <col min="7430" max="7430" width="18" style="231" customWidth="1"/>
    <col min="7431" max="7431" width="6.33203125" style="231" customWidth="1"/>
    <col min="7432" max="7432" width="41.5" style="231" customWidth="1"/>
    <col min="7433" max="7680" width="9.33203125" style="231"/>
    <col min="7681" max="7681" width="0.83203125" style="231" customWidth="1"/>
    <col min="7682" max="7683" width="3.1640625" style="231" customWidth="1"/>
    <col min="7684" max="7684" width="22.5" style="231" customWidth="1"/>
    <col min="7685" max="7685" width="5.5" style="231" customWidth="1"/>
    <col min="7686" max="7686" width="18" style="231" customWidth="1"/>
    <col min="7687" max="7687" width="6.33203125" style="231" customWidth="1"/>
    <col min="7688" max="7688" width="41.5" style="231" customWidth="1"/>
    <col min="7689" max="7936" width="9.33203125" style="231"/>
    <col min="7937" max="7937" width="0.83203125" style="231" customWidth="1"/>
    <col min="7938" max="7939" width="3.1640625" style="231" customWidth="1"/>
    <col min="7940" max="7940" width="22.5" style="231" customWidth="1"/>
    <col min="7941" max="7941" width="5.5" style="231" customWidth="1"/>
    <col min="7942" max="7942" width="18" style="231" customWidth="1"/>
    <col min="7943" max="7943" width="6.33203125" style="231" customWidth="1"/>
    <col min="7944" max="7944" width="41.5" style="231" customWidth="1"/>
    <col min="7945" max="8192" width="9.33203125" style="231"/>
    <col min="8193" max="8193" width="0.83203125" style="231" customWidth="1"/>
    <col min="8194" max="8195" width="3.1640625" style="231" customWidth="1"/>
    <col min="8196" max="8196" width="22.5" style="231" customWidth="1"/>
    <col min="8197" max="8197" width="5.5" style="231" customWidth="1"/>
    <col min="8198" max="8198" width="18" style="231" customWidth="1"/>
    <col min="8199" max="8199" width="6.33203125" style="231" customWidth="1"/>
    <col min="8200" max="8200" width="41.5" style="231" customWidth="1"/>
    <col min="8201" max="8448" width="9.33203125" style="231"/>
    <col min="8449" max="8449" width="0.83203125" style="231" customWidth="1"/>
    <col min="8450" max="8451" width="3.1640625" style="231" customWidth="1"/>
    <col min="8452" max="8452" width="22.5" style="231" customWidth="1"/>
    <col min="8453" max="8453" width="5.5" style="231" customWidth="1"/>
    <col min="8454" max="8454" width="18" style="231" customWidth="1"/>
    <col min="8455" max="8455" width="6.33203125" style="231" customWidth="1"/>
    <col min="8456" max="8456" width="41.5" style="231" customWidth="1"/>
    <col min="8457" max="8704" width="9.33203125" style="231"/>
    <col min="8705" max="8705" width="0.83203125" style="231" customWidth="1"/>
    <col min="8706" max="8707" width="3.1640625" style="231" customWidth="1"/>
    <col min="8708" max="8708" width="22.5" style="231" customWidth="1"/>
    <col min="8709" max="8709" width="5.5" style="231" customWidth="1"/>
    <col min="8710" max="8710" width="18" style="231" customWidth="1"/>
    <col min="8711" max="8711" width="6.33203125" style="231" customWidth="1"/>
    <col min="8712" max="8712" width="41.5" style="231" customWidth="1"/>
    <col min="8713" max="8960" width="9.33203125" style="231"/>
    <col min="8961" max="8961" width="0.83203125" style="231" customWidth="1"/>
    <col min="8962" max="8963" width="3.1640625" style="231" customWidth="1"/>
    <col min="8964" max="8964" width="22.5" style="231" customWidth="1"/>
    <col min="8965" max="8965" width="5.5" style="231" customWidth="1"/>
    <col min="8966" max="8966" width="18" style="231" customWidth="1"/>
    <col min="8967" max="8967" width="6.33203125" style="231" customWidth="1"/>
    <col min="8968" max="8968" width="41.5" style="231" customWidth="1"/>
    <col min="8969" max="9216" width="9.33203125" style="231"/>
    <col min="9217" max="9217" width="0.83203125" style="231" customWidth="1"/>
    <col min="9218" max="9219" width="3.1640625" style="231" customWidth="1"/>
    <col min="9220" max="9220" width="22.5" style="231" customWidth="1"/>
    <col min="9221" max="9221" width="5.5" style="231" customWidth="1"/>
    <col min="9222" max="9222" width="18" style="231" customWidth="1"/>
    <col min="9223" max="9223" width="6.33203125" style="231" customWidth="1"/>
    <col min="9224" max="9224" width="41.5" style="231" customWidth="1"/>
    <col min="9225" max="9472" width="9.33203125" style="231"/>
    <col min="9473" max="9473" width="0.83203125" style="231" customWidth="1"/>
    <col min="9474" max="9475" width="3.1640625" style="231" customWidth="1"/>
    <col min="9476" max="9476" width="22.5" style="231" customWidth="1"/>
    <col min="9477" max="9477" width="5.5" style="231" customWidth="1"/>
    <col min="9478" max="9478" width="18" style="231" customWidth="1"/>
    <col min="9479" max="9479" width="6.33203125" style="231" customWidth="1"/>
    <col min="9480" max="9480" width="41.5" style="231" customWidth="1"/>
    <col min="9481" max="9728" width="9.33203125" style="231"/>
    <col min="9729" max="9729" width="0.83203125" style="231" customWidth="1"/>
    <col min="9730" max="9731" width="3.1640625" style="231" customWidth="1"/>
    <col min="9732" max="9732" width="22.5" style="231" customWidth="1"/>
    <col min="9733" max="9733" width="5.5" style="231" customWidth="1"/>
    <col min="9734" max="9734" width="18" style="231" customWidth="1"/>
    <col min="9735" max="9735" width="6.33203125" style="231" customWidth="1"/>
    <col min="9736" max="9736" width="41.5" style="231" customWidth="1"/>
    <col min="9737" max="9984" width="9.33203125" style="231"/>
    <col min="9985" max="9985" width="0.83203125" style="231" customWidth="1"/>
    <col min="9986" max="9987" width="3.1640625" style="231" customWidth="1"/>
    <col min="9988" max="9988" width="22.5" style="231" customWidth="1"/>
    <col min="9989" max="9989" width="5.5" style="231" customWidth="1"/>
    <col min="9990" max="9990" width="18" style="231" customWidth="1"/>
    <col min="9991" max="9991" width="6.33203125" style="231" customWidth="1"/>
    <col min="9992" max="9992" width="41.5" style="231" customWidth="1"/>
    <col min="9993" max="10240" width="9.33203125" style="231"/>
    <col min="10241" max="10241" width="0.83203125" style="231" customWidth="1"/>
    <col min="10242" max="10243" width="3.1640625" style="231" customWidth="1"/>
    <col min="10244" max="10244" width="22.5" style="231" customWidth="1"/>
    <col min="10245" max="10245" width="5.5" style="231" customWidth="1"/>
    <col min="10246" max="10246" width="18" style="231" customWidth="1"/>
    <col min="10247" max="10247" width="6.33203125" style="231" customWidth="1"/>
    <col min="10248" max="10248" width="41.5" style="231" customWidth="1"/>
    <col min="10249" max="10496" width="9.33203125" style="231"/>
    <col min="10497" max="10497" width="0.83203125" style="231" customWidth="1"/>
    <col min="10498" max="10499" width="3.1640625" style="231" customWidth="1"/>
    <col min="10500" max="10500" width="22.5" style="231" customWidth="1"/>
    <col min="10501" max="10501" width="5.5" style="231" customWidth="1"/>
    <col min="10502" max="10502" width="18" style="231" customWidth="1"/>
    <col min="10503" max="10503" width="6.33203125" style="231" customWidth="1"/>
    <col min="10504" max="10504" width="41.5" style="231" customWidth="1"/>
    <col min="10505" max="10752" width="9.33203125" style="231"/>
    <col min="10753" max="10753" width="0.83203125" style="231" customWidth="1"/>
    <col min="10754" max="10755" width="3.1640625" style="231" customWidth="1"/>
    <col min="10756" max="10756" width="22.5" style="231" customWidth="1"/>
    <col min="10757" max="10757" width="5.5" style="231" customWidth="1"/>
    <col min="10758" max="10758" width="18" style="231" customWidth="1"/>
    <col min="10759" max="10759" width="6.33203125" style="231" customWidth="1"/>
    <col min="10760" max="10760" width="41.5" style="231" customWidth="1"/>
    <col min="10761" max="11008" width="9.33203125" style="231"/>
    <col min="11009" max="11009" width="0.83203125" style="231" customWidth="1"/>
    <col min="11010" max="11011" width="3.1640625" style="231" customWidth="1"/>
    <col min="11012" max="11012" width="22.5" style="231" customWidth="1"/>
    <col min="11013" max="11013" width="5.5" style="231" customWidth="1"/>
    <col min="11014" max="11014" width="18" style="231" customWidth="1"/>
    <col min="11015" max="11015" width="6.33203125" style="231" customWidth="1"/>
    <col min="11016" max="11016" width="41.5" style="231" customWidth="1"/>
    <col min="11017" max="11264" width="9.33203125" style="231"/>
    <col min="11265" max="11265" width="0.83203125" style="231" customWidth="1"/>
    <col min="11266" max="11267" width="3.1640625" style="231" customWidth="1"/>
    <col min="11268" max="11268" width="22.5" style="231" customWidth="1"/>
    <col min="11269" max="11269" width="5.5" style="231" customWidth="1"/>
    <col min="11270" max="11270" width="18" style="231" customWidth="1"/>
    <col min="11271" max="11271" width="6.33203125" style="231" customWidth="1"/>
    <col min="11272" max="11272" width="41.5" style="231" customWidth="1"/>
    <col min="11273" max="11520" width="9.33203125" style="231"/>
    <col min="11521" max="11521" width="0.83203125" style="231" customWidth="1"/>
    <col min="11522" max="11523" width="3.1640625" style="231" customWidth="1"/>
    <col min="11524" max="11524" width="22.5" style="231" customWidth="1"/>
    <col min="11525" max="11525" width="5.5" style="231" customWidth="1"/>
    <col min="11526" max="11526" width="18" style="231" customWidth="1"/>
    <col min="11527" max="11527" width="6.33203125" style="231" customWidth="1"/>
    <col min="11528" max="11528" width="41.5" style="231" customWidth="1"/>
    <col min="11529" max="11776" width="9.33203125" style="231"/>
    <col min="11777" max="11777" width="0.83203125" style="231" customWidth="1"/>
    <col min="11778" max="11779" width="3.1640625" style="231" customWidth="1"/>
    <col min="11780" max="11780" width="22.5" style="231" customWidth="1"/>
    <col min="11781" max="11781" width="5.5" style="231" customWidth="1"/>
    <col min="11782" max="11782" width="18" style="231" customWidth="1"/>
    <col min="11783" max="11783" width="6.33203125" style="231" customWidth="1"/>
    <col min="11784" max="11784" width="41.5" style="231" customWidth="1"/>
    <col min="11785" max="12032" width="9.33203125" style="231"/>
    <col min="12033" max="12033" width="0.83203125" style="231" customWidth="1"/>
    <col min="12034" max="12035" width="3.1640625" style="231" customWidth="1"/>
    <col min="12036" max="12036" width="22.5" style="231" customWidth="1"/>
    <col min="12037" max="12037" width="5.5" style="231" customWidth="1"/>
    <col min="12038" max="12038" width="18" style="231" customWidth="1"/>
    <col min="12039" max="12039" width="6.33203125" style="231" customWidth="1"/>
    <col min="12040" max="12040" width="41.5" style="231" customWidth="1"/>
    <col min="12041" max="12288" width="9.33203125" style="231"/>
    <col min="12289" max="12289" width="0.83203125" style="231" customWidth="1"/>
    <col min="12290" max="12291" width="3.1640625" style="231" customWidth="1"/>
    <col min="12292" max="12292" width="22.5" style="231" customWidth="1"/>
    <col min="12293" max="12293" width="5.5" style="231" customWidth="1"/>
    <col min="12294" max="12294" width="18" style="231" customWidth="1"/>
    <col min="12295" max="12295" width="6.33203125" style="231" customWidth="1"/>
    <col min="12296" max="12296" width="41.5" style="231" customWidth="1"/>
    <col min="12297" max="12544" width="9.33203125" style="231"/>
    <col min="12545" max="12545" width="0.83203125" style="231" customWidth="1"/>
    <col min="12546" max="12547" width="3.1640625" style="231" customWidth="1"/>
    <col min="12548" max="12548" width="22.5" style="231" customWidth="1"/>
    <col min="12549" max="12549" width="5.5" style="231" customWidth="1"/>
    <col min="12550" max="12550" width="18" style="231" customWidth="1"/>
    <col min="12551" max="12551" width="6.33203125" style="231" customWidth="1"/>
    <col min="12552" max="12552" width="41.5" style="231" customWidth="1"/>
    <col min="12553" max="12800" width="9.33203125" style="231"/>
    <col min="12801" max="12801" width="0.83203125" style="231" customWidth="1"/>
    <col min="12802" max="12803" width="3.1640625" style="231" customWidth="1"/>
    <col min="12804" max="12804" width="22.5" style="231" customWidth="1"/>
    <col min="12805" max="12805" width="5.5" style="231" customWidth="1"/>
    <col min="12806" max="12806" width="18" style="231" customWidth="1"/>
    <col min="12807" max="12807" width="6.33203125" style="231" customWidth="1"/>
    <col min="12808" max="12808" width="41.5" style="231" customWidth="1"/>
    <col min="12809" max="13056" width="9.33203125" style="231"/>
    <col min="13057" max="13057" width="0.83203125" style="231" customWidth="1"/>
    <col min="13058" max="13059" width="3.1640625" style="231" customWidth="1"/>
    <col min="13060" max="13060" width="22.5" style="231" customWidth="1"/>
    <col min="13061" max="13061" width="5.5" style="231" customWidth="1"/>
    <col min="13062" max="13062" width="18" style="231" customWidth="1"/>
    <col min="13063" max="13063" width="6.33203125" style="231" customWidth="1"/>
    <col min="13064" max="13064" width="41.5" style="231" customWidth="1"/>
    <col min="13065" max="13312" width="9.33203125" style="231"/>
    <col min="13313" max="13313" width="0.83203125" style="231" customWidth="1"/>
    <col min="13314" max="13315" width="3.1640625" style="231" customWidth="1"/>
    <col min="13316" max="13316" width="22.5" style="231" customWidth="1"/>
    <col min="13317" max="13317" width="5.5" style="231" customWidth="1"/>
    <col min="13318" max="13318" width="18" style="231" customWidth="1"/>
    <col min="13319" max="13319" width="6.33203125" style="231" customWidth="1"/>
    <col min="13320" max="13320" width="41.5" style="231" customWidth="1"/>
    <col min="13321" max="13568" width="9.33203125" style="231"/>
    <col min="13569" max="13569" width="0.83203125" style="231" customWidth="1"/>
    <col min="13570" max="13571" width="3.1640625" style="231" customWidth="1"/>
    <col min="13572" max="13572" width="22.5" style="231" customWidth="1"/>
    <col min="13573" max="13573" width="5.5" style="231" customWidth="1"/>
    <col min="13574" max="13574" width="18" style="231" customWidth="1"/>
    <col min="13575" max="13575" width="6.33203125" style="231" customWidth="1"/>
    <col min="13576" max="13576" width="41.5" style="231" customWidth="1"/>
    <col min="13577" max="13824" width="9.33203125" style="231"/>
    <col min="13825" max="13825" width="0.83203125" style="231" customWidth="1"/>
    <col min="13826" max="13827" width="3.1640625" style="231" customWidth="1"/>
    <col min="13828" max="13828" width="22.5" style="231" customWidth="1"/>
    <col min="13829" max="13829" width="5.5" style="231" customWidth="1"/>
    <col min="13830" max="13830" width="18" style="231" customWidth="1"/>
    <col min="13831" max="13831" width="6.33203125" style="231" customWidth="1"/>
    <col min="13832" max="13832" width="41.5" style="231" customWidth="1"/>
    <col min="13833" max="14080" width="9.33203125" style="231"/>
    <col min="14081" max="14081" width="0.83203125" style="231" customWidth="1"/>
    <col min="14082" max="14083" width="3.1640625" style="231" customWidth="1"/>
    <col min="14084" max="14084" width="22.5" style="231" customWidth="1"/>
    <col min="14085" max="14085" width="5.5" style="231" customWidth="1"/>
    <col min="14086" max="14086" width="18" style="231" customWidth="1"/>
    <col min="14087" max="14087" width="6.33203125" style="231" customWidth="1"/>
    <col min="14088" max="14088" width="41.5" style="231" customWidth="1"/>
    <col min="14089" max="14336" width="9.33203125" style="231"/>
    <col min="14337" max="14337" width="0.83203125" style="231" customWidth="1"/>
    <col min="14338" max="14339" width="3.1640625" style="231" customWidth="1"/>
    <col min="14340" max="14340" width="22.5" style="231" customWidth="1"/>
    <col min="14341" max="14341" width="5.5" style="231" customWidth="1"/>
    <col min="14342" max="14342" width="18" style="231" customWidth="1"/>
    <col min="14343" max="14343" width="6.33203125" style="231" customWidth="1"/>
    <col min="14344" max="14344" width="41.5" style="231" customWidth="1"/>
    <col min="14345" max="14592" width="9.33203125" style="231"/>
    <col min="14593" max="14593" width="0.83203125" style="231" customWidth="1"/>
    <col min="14594" max="14595" width="3.1640625" style="231" customWidth="1"/>
    <col min="14596" max="14596" width="22.5" style="231" customWidth="1"/>
    <col min="14597" max="14597" width="5.5" style="231" customWidth="1"/>
    <col min="14598" max="14598" width="18" style="231" customWidth="1"/>
    <col min="14599" max="14599" width="6.33203125" style="231" customWidth="1"/>
    <col min="14600" max="14600" width="41.5" style="231" customWidth="1"/>
    <col min="14601" max="14848" width="9.33203125" style="231"/>
    <col min="14849" max="14849" width="0.83203125" style="231" customWidth="1"/>
    <col min="14850" max="14851" width="3.1640625" style="231" customWidth="1"/>
    <col min="14852" max="14852" width="22.5" style="231" customWidth="1"/>
    <col min="14853" max="14853" width="5.5" style="231" customWidth="1"/>
    <col min="14854" max="14854" width="18" style="231" customWidth="1"/>
    <col min="14855" max="14855" width="6.33203125" style="231" customWidth="1"/>
    <col min="14856" max="14856" width="41.5" style="231" customWidth="1"/>
    <col min="14857" max="15104" width="9.33203125" style="231"/>
    <col min="15105" max="15105" width="0.83203125" style="231" customWidth="1"/>
    <col min="15106" max="15107" width="3.1640625" style="231" customWidth="1"/>
    <col min="15108" max="15108" width="22.5" style="231" customWidth="1"/>
    <col min="15109" max="15109" width="5.5" style="231" customWidth="1"/>
    <col min="15110" max="15110" width="18" style="231" customWidth="1"/>
    <col min="15111" max="15111" width="6.33203125" style="231" customWidth="1"/>
    <col min="15112" max="15112" width="41.5" style="231" customWidth="1"/>
    <col min="15113" max="15360" width="9.33203125" style="231"/>
    <col min="15361" max="15361" width="0.83203125" style="231" customWidth="1"/>
    <col min="15362" max="15363" width="3.1640625" style="231" customWidth="1"/>
    <col min="15364" max="15364" width="22.5" style="231" customWidth="1"/>
    <col min="15365" max="15365" width="5.5" style="231" customWidth="1"/>
    <col min="15366" max="15366" width="18" style="231" customWidth="1"/>
    <col min="15367" max="15367" width="6.33203125" style="231" customWidth="1"/>
    <col min="15368" max="15368" width="41.5" style="231" customWidth="1"/>
    <col min="15369" max="15616" width="9.33203125" style="231"/>
    <col min="15617" max="15617" width="0.83203125" style="231" customWidth="1"/>
    <col min="15618" max="15619" width="3.1640625" style="231" customWidth="1"/>
    <col min="15620" max="15620" width="22.5" style="231" customWidth="1"/>
    <col min="15621" max="15621" width="5.5" style="231" customWidth="1"/>
    <col min="15622" max="15622" width="18" style="231" customWidth="1"/>
    <col min="15623" max="15623" width="6.33203125" style="231" customWidth="1"/>
    <col min="15624" max="15624" width="41.5" style="231" customWidth="1"/>
    <col min="15625" max="15872" width="9.33203125" style="231"/>
    <col min="15873" max="15873" width="0.83203125" style="231" customWidth="1"/>
    <col min="15874" max="15875" width="3.1640625" style="231" customWidth="1"/>
    <col min="15876" max="15876" width="22.5" style="231" customWidth="1"/>
    <col min="15877" max="15877" width="5.5" style="231" customWidth="1"/>
    <col min="15878" max="15878" width="18" style="231" customWidth="1"/>
    <col min="15879" max="15879" width="6.33203125" style="231" customWidth="1"/>
    <col min="15880" max="15880" width="41.5" style="231" customWidth="1"/>
    <col min="15881" max="16128" width="9.33203125" style="231"/>
    <col min="16129" max="16129" width="0.83203125" style="231" customWidth="1"/>
    <col min="16130" max="16131" width="3.1640625" style="231" customWidth="1"/>
    <col min="16132" max="16132" width="22.5" style="231" customWidth="1"/>
    <col min="16133" max="16133" width="5.5" style="231" customWidth="1"/>
    <col min="16134" max="16134" width="18" style="231" customWidth="1"/>
    <col min="16135" max="16135" width="6.33203125" style="231" customWidth="1"/>
    <col min="16136" max="16136" width="41.5" style="231" customWidth="1"/>
    <col min="16137" max="16384" width="9.33203125" style="231"/>
  </cols>
  <sheetData>
    <row r="1" spans="2:8" ht="24.95" customHeight="1">
      <c r="B1" s="391" t="s">
        <v>68</v>
      </c>
      <c r="C1" s="391"/>
      <c r="D1" s="391"/>
      <c r="E1" s="391"/>
      <c r="F1" s="391"/>
      <c r="G1" s="391"/>
      <c r="H1" s="391"/>
    </row>
    <row r="2" spans="2:8" ht="9.9499999999999993" customHeight="1">
      <c r="B2" s="392"/>
      <c r="C2" s="392"/>
      <c r="D2" s="392"/>
      <c r="E2" s="392"/>
      <c r="F2" s="392"/>
      <c r="G2" s="392"/>
      <c r="H2" s="392"/>
    </row>
    <row r="3" spans="2:8" ht="33.6" customHeight="1">
      <c r="B3" s="393" t="s">
        <v>69</v>
      </c>
      <c r="C3" s="394"/>
      <c r="D3" s="394"/>
      <c r="E3" s="232" t="s">
        <v>70</v>
      </c>
      <c r="F3" s="233" t="s">
        <v>71</v>
      </c>
      <c r="G3" s="255" t="s">
        <v>72</v>
      </c>
      <c r="H3" s="234" t="s">
        <v>73</v>
      </c>
    </row>
    <row r="4" spans="2:8" ht="22.35" customHeight="1">
      <c r="B4" s="235" t="s">
        <v>74</v>
      </c>
      <c r="C4" s="236" t="s">
        <v>75</v>
      </c>
      <c r="D4" s="237" t="s">
        <v>76</v>
      </c>
      <c r="E4" s="238" t="s">
        <v>77</v>
      </c>
      <c r="F4" s="239">
        <f>내역서총괄표!I6</f>
        <v>0</v>
      </c>
      <c r="G4" s="256" t="s">
        <v>74</v>
      </c>
      <c r="H4" s="241" t="s">
        <v>74</v>
      </c>
    </row>
    <row r="5" spans="2:8" ht="22.35" customHeight="1">
      <c r="B5" s="235" t="s">
        <v>74</v>
      </c>
      <c r="C5" s="236" t="s">
        <v>78</v>
      </c>
      <c r="D5" s="237" t="s">
        <v>79</v>
      </c>
      <c r="E5" s="238" t="s">
        <v>80</v>
      </c>
      <c r="F5" s="240"/>
      <c r="G5" s="256" t="s">
        <v>74</v>
      </c>
      <c r="H5" s="241" t="s">
        <v>74</v>
      </c>
    </row>
    <row r="6" spans="2:8" ht="22.35" customHeight="1">
      <c r="B6" s="235" t="s">
        <v>74</v>
      </c>
      <c r="C6" s="236" t="s">
        <v>81</v>
      </c>
      <c r="D6" s="242" t="s">
        <v>82</v>
      </c>
      <c r="E6" s="243" t="s">
        <v>83</v>
      </c>
      <c r="F6" s="244"/>
      <c r="G6" s="257" t="s">
        <v>74</v>
      </c>
      <c r="H6" s="245" t="s">
        <v>74</v>
      </c>
    </row>
    <row r="7" spans="2:8" ht="22.35" customHeight="1">
      <c r="B7" s="235" t="s">
        <v>74</v>
      </c>
      <c r="C7" s="246" t="s">
        <v>74</v>
      </c>
      <c r="D7" s="242" t="s">
        <v>84</v>
      </c>
      <c r="E7" s="243" t="s">
        <v>85</v>
      </c>
      <c r="F7" s="244">
        <f>TRUNC((F4+F5+F6),0)</f>
        <v>0</v>
      </c>
      <c r="G7" s="257" t="s">
        <v>74</v>
      </c>
      <c r="H7" s="245" t="s">
        <v>154</v>
      </c>
    </row>
    <row r="8" spans="2:8" ht="22.35" customHeight="1">
      <c r="B8" s="235" t="s">
        <v>86</v>
      </c>
      <c r="C8" s="236" t="s">
        <v>87</v>
      </c>
      <c r="D8" s="237" t="s">
        <v>88</v>
      </c>
      <c r="E8" s="238" t="s">
        <v>89</v>
      </c>
      <c r="F8" s="240">
        <f>내역서총괄표!H6</f>
        <v>0</v>
      </c>
      <c r="G8" s="256" t="s">
        <v>74</v>
      </c>
      <c r="H8" s="241" t="s">
        <v>74</v>
      </c>
    </row>
    <row r="9" spans="2:8" ht="22.35" customHeight="1">
      <c r="B9" s="235" t="s">
        <v>90</v>
      </c>
      <c r="C9" s="236" t="s">
        <v>91</v>
      </c>
      <c r="D9" s="242" t="s">
        <v>92</v>
      </c>
      <c r="E9" s="243" t="s">
        <v>93</v>
      </c>
      <c r="F9" s="244">
        <f>TRUNC(F8*0.116,0)</f>
        <v>0</v>
      </c>
      <c r="G9" s="337">
        <v>0.11600000000000001</v>
      </c>
      <c r="H9" s="245" t="s">
        <v>248</v>
      </c>
    </row>
    <row r="10" spans="2:8" ht="22.35" customHeight="1">
      <c r="B10" s="235" t="s">
        <v>86</v>
      </c>
      <c r="C10" s="246" t="s">
        <v>81</v>
      </c>
      <c r="D10" s="242" t="s">
        <v>84</v>
      </c>
      <c r="E10" s="243" t="s">
        <v>94</v>
      </c>
      <c r="F10" s="244">
        <f>TRUNC((F8+F9),0)</f>
        <v>0</v>
      </c>
      <c r="G10" s="257" t="s">
        <v>74</v>
      </c>
      <c r="H10" s="245" t="s">
        <v>95</v>
      </c>
    </row>
    <row r="11" spans="2:8" ht="22.35" customHeight="1">
      <c r="B11" s="235" t="s">
        <v>96</v>
      </c>
      <c r="C11" s="236" t="s">
        <v>74</v>
      </c>
      <c r="D11" s="237" t="s">
        <v>97</v>
      </c>
      <c r="E11" s="238" t="s">
        <v>98</v>
      </c>
      <c r="F11" s="240">
        <f>내역서총괄표!J6</f>
        <v>0</v>
      </c>
      <c r="G11" s="256" t="s">
        <v>74</v>
      </c>
      <c r="H11" s="241" t="s">
        <v>74</v>
      </c>
    </row>
    <row r="12" spans="2:8" ht="22.35" customHeight="1">
      <c r="B12" s="235" t="s">
        <v>86</v>
      </c>
      <c r="C12" s="236" t="s">
        <v>74</v>
      </c>
      <c r="D12" s="237" t="s">
        <v>99</v>
      </c>
      <c r="E12" s="238" t="s">
        <v>100</v>
      </c>
      <c r="F12" s="239">
        <f>TRUNC(F10*0.039,0)</f>
        <v>0</v>
      </c>
      <c r="G12" s="256" t="s">
        <v>101</v>
      </c>
      <c r="H12" s="241" t="s">
        <v>155</v>
      </c>
    </row>
    <row r="13" spans="2:8" ht="22.35" customHeight="1">
      <c r="B13" s="235" t="s">
        <v>102</v>
      </c>
      <c r="C13" s="236" t="s">
        <v>74</v>
      </c>
      <c r="D13" s="237" t="s">
        <v>103</v>
      </c>
      <c r="E13" s="238" t="s">
        <v>104</v>
      </c>
      <c r="F13" s="239">
        <f>TRUNC(F10*0.0087,0)</f>
        <v>0</v>
      </c>
      <c r="G13" s="256" t="s">
        <v>105</v>
      </c>
      <c r="H13" s="241" t="s">
        <v>156</v>
      </c>
    </row>
    <row r="14" spans="2:8" ht="22.35" hidden="1" customHeight="1">
      <c r="B14" s="235" t="s">
        <v>86</v>
      </c>
      <c r="C14" s="236" t="s">
        <v>106</v>
      </c>
      <c r="D14" s="237" t="s">
        <v>107</v>
      </c>
      <c r="E14" s="238" t="s">
        <v>108</v>
      </c>
      <c r="F14" s="239"/>
      <c r="G14" s="256" t="s">
        <v>109</v>
      </c>
      <c r="H14" s="241" t="s">
        <v>157</v>
      </c>
    </row>
    <row r="15" spans="2:8" ht="22.35" hidden="1" customHeight="1">
      <c r="B15" s="235" t="s">
        <v>110</v>
      </c>
      <c r="C15" s="236" t="s">
        <v>74</v>
      </c>
      <c r="D15" s="237" t="s">
        <v>111</v>
      </c>
      <c r="E15" s="238" t="s">
        <v>112</v>
      </c>
      <c r="F15" s="239"/>
      <c r="G15" s="256" t="s">
        <v>113</v>
      </c>
      <c r="H15" s="241" t="s">
        <v>158</v>
      </c>
    </row>
    <row r="16" spans="2:8" ht="22.35" hidden="1" customHeight="1">
      <c r="B16" s="235" t="s">
        <v>74</v>
      </c>
      <c r="C16" s="236" t="s">
        <v>74</v>
      </c>
      <c r="D16" s="237" t="s">
        <v>114</v>
      </c>
      <c r="E16" s="238" t="s">
        <v>115</v>
      </c>
      <c r="F16" s="239"/>
      <c r="G16" s="256" t="s">
        <v>116</v>
      </c>
      <c r="H16" s="241" t="s">
        <v>159</v>
      </c>
    </row>
    <row r="17" spans="2:8" ht="22.35" hidden="1" customHeight="1">
      <c r="B17" s="235" t="s">
        <v>117</v>
      </c>
      <c r="C17" s="236" t="s">
        <v>74</v>
      </c>
      <c r="D17" s="237" t="s">
        <v>118</v>
      </c>
      <c r="E17" s="238" t="s">
        <v>119</v>
      </c>
      <c r="F17" s="239"/>
      <c r="G17" s="256" t="s">
        <v>74</v>
      </c>
      <c r="H17" s="241" t="s">
        <v>74</v>
      </c>
    </row>
    <row r="18" spans="2:8" ht="22.35" hidden="1" customHeight="1">
      <c r="B18" s="235" t="s">
        <v>74</v>
      </c>
      <c r="C18" s="236" t="s">
        <v>74</v>
      </c>
      <c r="D18" s="237" t="s">
        <v>120</v>
      </c>
      <c r="E18" s="238" t="s">
        <v>121</v>
      </c>
      <c r="F18" s="239"/>
      <c r="G18" s="256"/>
      <c r="H18" s="241"/>
    </row>
    <row r="19" spans="2:8" ht="22.35" customHeight="1">
      <c r="B19" s="235" t="s">
        <v>86</v>
      </c>
      <c r="C19" s="236" t="s">
        <v>74</v>
      </c>
      <c r="D19" s="237" t="s">
        <v>122</v>
      </c>
      <c r="E19" s="238" t="s">
        <v>123</v>
      </c>
      <c r="F19" s="239">
        <f>TRUNC((F7+F8+F31/1.1)*0.0185,0)</f>
        <v>0</v>
      </c>
      <c r="G19" s="262">
        <v>1.8499999999999999E-2</v>
      </c>
      <c r="H19" s="241" t="s">
        <v>153</v>
      </c>
    </row>
    <row r="20" spans="2:8" ht="22.35" hidden="1" customHeight="1">
      <c r="B20" s="235" t="s">
        <v>74</v>
      </c>
      <c r="C20" s="236" t="s">
        <v>74</v>
      </c>
      <c r="D20" s="237" t="s">
        <v>124</v>
      </c>
      <c r="E20" s="238" t="s">
        <v>125</v>
      </c>
      <c r="F20" s="239"/>
      <c r="G20" s="256"/>
      <c r="H20" s="241"/>
    </row>
    <row r="21" spans="2:8" ht="22.35" hidden="1" customHeight="1">
      <c r="B21" s="235" t="s">
        <v>74</v>
      </c>
      <c r="C21" s="236" t="s">
        <v>74</v>
      </c>
      <c r="D21" s="237" t="s">
        <v>126</v>
      </c>
      <c r="E21" s="238" t="s">
        <v>127</v>
      </c>
      <c r="F21" s="239"/>
      <c r="G21" s="256" t="s">
        <v>74</v>
      </c>
      <c r="H21" s="241"/>
    </row>
    <row r="22" spans="2:8" ht="22.35" hidden="1" customHeight="1">
      <c r="B22" s="235" t="s">
        <v>74</v>
      </c>
      <c r="C22" s="236" t="s">
        <v>81</v>
      </c>
      <c r="D22" s="237" t="s">
        <v>128</v>
      </c>
      <c r="E22" s="238" t="s">
        <v>129</v>
      </c>
      <c r="F22" s="239"/>
      <c r="G22" s="256" t="s">
        <v>74</v>
      </c>
      <c r="H22" s="241"/>
    </row>
    <row r="23" spans="2:8" ht="22.35" customHeight="1">
      <c r="B23" s="235" t="s">
        <v>74</v>
      </c>
      <c r="C23" s="236" t="s">
        <v>74</v>
      </c>
      <c r="D23" s="242" t="s">
        <v>130</v>
      </c>
      <c r="E23" s="243" t="s">
        <v>131</v>
      </c>
      <c r="F23" s="244">
        <f>TRUNC((F7+F10)*0.06,0)</f>
        <v>0</v>
      </c>
      <c r="G23" s="261">
        <v>0.06</v>
      </c>
      <c r="H23" s="245" t="s">
        <v>249</v>
      </c>
    </row>
    <row r="24" spans="2:8" ht="22.35" customHeight="1">
      <c r="B24" s="247" t="s">
        <v>74</v>
      </c>
      <c r="C24" s="246" t="s">
        <v>74</v>
      </c>
      <c r="D24" s="242" t="s">
        <v>84</v>
      </c>
      <c r="E24" s="243" t="s">
        <v>132</v>
      </c>
      <c r="F24" s="244">
        <f>TRUNC((F11+F12+F13+F14+F15+F16+F17+F18+F19+F20+F21+F22+F23),0)</f>
        <v>0</v>
      </c>
      <c r="G24" s="257" t="s">
        <v>74</v>
      </c>
      <c r="H24" s="245" t="s">
        <v>166</v>
      </c>
    </row>
    <row r="25" spans="2:8" ht="22.35" customHeight="1">
      <c r="B25" s="248" t="s">
        <v>74</v>
      </c>
      <c r="C25" s="242" t="s">
        <v>74</v>
      </c>
      <c r="D25" s="242" t="s">
        <v>133</v>
      </c>
      <c r="E25" s="243" t="s">
        <v>134</v>
      </c>
      <c r="F25" s="244">
        <f>TRUNC((F7+F10+F24),0)</f>
        <v>0</v>
      </c>
      <c r="G25" s="257" t="s">
        <v>74</v>
      </c>
      <c r="H25" s="245" t="s">
        <v>165</v>
      </c>
    </row>
    <row r="26" spans="2:8" ht="22.35" customHeight="1">
      <c r="B26" s="248" t="s">
        <v>74</v>
      </c>
      <c r="C26" s="242" t="s">
        <v>74</v>
      </c>
      <c r="D26" s="242" t="s">
        <v>135</v>
      </c>
      <c r="E26" s="243" t="s">
        <v>136</v>
      </c>
      <c r="F26" s="244">
        <f>TRUNC(F25*0.06,0)</f>
        <v>0</v>
      </c>
      <c r="G26" s="257" t="s">
        <v>137</v>
      </c>
      <c r="H26" s="245" t="s">
        <v>160</v>
      </c>
    </row>
    <row r="27" spans="2:8" ht="22.35" customHeight="1">
      <c r="B27" s="248" t="s">
        <v>74</v>
      </c>
      <c r="C27" s="242" t="s">
        <v>74</v>
      </c>
      <c r="D27" s="242" t="s">
        <v>138</v>
      </c>
      <c r="E27" s="243" t="s">
        <v>139</v>
      </c>
      <c r="F27" s="244">
        <f>내역서!I36</f>
        <v>0</v>
      </c>
      <c r="G27" s="261">
        <v>0.15</v>
      </c>
      <c r="H27" s="245" t="s">
        <v>161</v>
      </c>
    </row>
    <row r="28" spans="2:8" ht="22.35" customHeight="1">
      <c r="B28" s="248" t="s">
        <v>74</v>
      </c>
      <c r="C28" s="242" t="s">
        <v>74</v>
      </c>
      <c r="D28" s="242" t="s">
        <v>140</v>
      </c>
      <c r="E28" s="243" t="s">
        <v>141</v>
      </c>
      <c r="F28" s="244">
        <f>TRUNC((F25+F26+F27),0)</f>
        <v>0</v>
      </c>
      <c r="G28" s="257" t="s">
        <v>74</v>
      </c>
      <c r="H28" s="245" t="s">
        <v>162</v>
      </c>
    </row>
    <row r="29" spans="2:8" ht="22.35" customHeight="1">
      <c r="B29" s="248" t="s">
        <v>74</v>
      </c>
      <c r="C29" s="242" t="s">
        <v>74</v>
      </c>
      <c r="D29" s="242" t="s">
        <v>142</v>
      </c>
      <c r="E29" s="243" t="s">
        <v>143</v>
      </c>
      <c r="F29" s="244">
        <f>IF(B52&lt;&gt; "0.9",TRUNC(F28*0.1,0),TRUNC(F28*0.1,0)+1)</f>
        <v>0</v>
      </c>
      <c r="G29" s="257" t="s">
        <v>144</v>
      </c>
      <c r="H29" s="245" t="s">
        <v>163</v>
      </c>
    </row>
    <row r="30" spans="2:8" ht="22.35" customHeight="1">
      <c r="B30" s="248" t="s">
        <v>74</v>
      </c>
      <c r="C30" s="242" t="s">
        <v>74</v>
      </c>
      <c r="D30" s="242" t="s">
        <v>145</v>
      </c>
      <c r="E30" s="243" t="s">
        <v>146</v>
      </c>
      <c r="F30" s="244">
        <f>TRUNC((F28+F29),0)</f>
        <v>0</v>
      </c>
      <c r="G30" s="257" t="s">
        <v>74</v>
      </c>
      <c r="H30" s="245" t="s">
        <v>164</v>
      </c>
    </row>
    <row r="31" spans="2:8" ht="22.35" hidden="1" customHeight="1">
      <c r="B31" s="248" t="s">
        <v>74</v>
      </c>
      <c r="C31" s="242" t="s">
        <v>74</v>
      </c>
      <c r="D31" s="242" t="s">
        <v>147</v>
      </c>
      <c r="E31" s="243" t="s">
        <v>148</v>
      </c>
      <c r="F31" s="244"/>
      <c r="G31" s="257" t="s">
        <v>74</v>
      </c>
      <c r="H31" s="245" t="s">
        <v>74</v>
      </c>
    </row>
    <row r="32" spans="2:8" ht="22.35" hidden="1" customHeight="1">
      <c r="B32" s="248" t="s">
        <v>74</v>
      </c>
      <c r="C32" s="242" t="s">
        <v>74</v>
      </c>
      <c r="D32" s="242" t="s">
        <v>149</v>
      </c>
      <c r="E32" s="243" t="s">
        <v>150</v>
      </c>
      <c r="F32" s="244"/>
      <c r="G32" s="257" t="s">
        <v>74</v>
      </c>
      <c r="H32" s="245" t="s">
        <v>74</v>
      </c>
    </row>
    <row r="33" spans="2:8" ht="22.35" customHeight="1">
      <c r="B33" s="249" t="s">
        <v>74</v>
      </c>
      <c r="C33" s="250" t="s">
        <v>74</v>
      </c>
      <c r="D33" s="250" t="s">
        <v>151</v>
      </c>
      <c r="E33" s="251" t="s">
        <v>152</v>
      </c>
      <c r="F33" s="252">
        <f>ROUNDDOWN(TRUNC((F30+F31+F32),0),-3)</f>
        <v>0</v>
      </c>
      <c r="G33" s="258" t="s">
        <v>74</v>
      </c>
      <c r="H33" s="253" t="s">
        <v>250</v>
      </c>
    </row>
    <row r="34" spans="2:8">
      <c r="B34" s="254"/>
      <c r="C34" s="254"/>
      <c r="D34" s="254"/>
      <c r="E34" s="254"/>
      <c r="F34" s="254"/>
      <c r="G34" s="259"/>
      <c r="H34" s="254"/>
    </row>
    <row r="52" spans="2:2">
      <c r="B52" s="23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3"/>
  <sheetViews>
    <sheetView view="pageBreakPreview" zoomScale="115" zoomScaleNormal="100" zoomScaleSheetLayoutView="115" workbookViewId="0">
      <selection activeCell="D25" sqref="D25"/>
    </sheetView>
  </sheetViews>
  <sheetFormatPr defaultRowHeight="12.75"/>
  <cols>
    <col min="1" max="1" width="0.83203125" style="273" customWidth="1"/>
    <col min="2" max="2" width="9" style="273" customWidth="1"/>
    <col min="3" max="3" width="27.1640625" style="273" customWidth="1"/>
    <col min="4" max="4" width="25" style="273" customWidth="1"/>
    <col min="5" max="5" width="15.83203125" style="273" customWidth="1"/>
    <col min="6" max="6" width="9" style="273" customWidth="1"/>
    <col min="7" max="7" width="21.5" style="273" customWidth="1"/>
    <col min="8" max="8" width="18.83203125" style="273" customWidth="1"/>
    <col min="9" max="9" width="18.1640625" style="273" customWidth="1"/>
    <col min="10" max="10" width="19" style="273" customWidth="1"/>
    <col min="11" max="11" width="15.83203125" style="273" customWidth="1"/>
    <col min="12" max="256" width="9.33203125" style="273"/>
    <col min="257" max="257" width="0.83203125" style="273" customWidth="1"/>
    <col min="258" max="258" width="9" style="273" customWidth="1"/>
    <col min="259" max="259" width="27.1640625" style="273" customWidth="1"/>
    <col min="260" max="260" width="25" style="273" customWidth="1"/>
    <col min="261" max="261" width="15.83203125" style="273" customWidth="1"/>
    <col min="262" max="262" width="9" style="273" customWidth="1"/>
    <col min="263" max="263" width="21.5" style="273" customWidth="1"/>
    <col min="264" max="264" width="18.83203125" style="273" customWidth="1"/>
    <col min="265" max="265" width="18.1640625" style="273" customWidth="1"/>
    <col min="266" max="266" width="19" style="273" customWidth="1"/>
    <col min="267" max="267" width="15.83203125" style="273" customWidth="1"/>
    <col min="268" max="512" width="9.33203125" style="273"/>
    <col min="513" max="513" width="0.83203125" style="273" customWidth="1"/>
    <col min="514" max="514" width="9" style="273" customWidth="1"/>
    <col min="515" max="515" width="27.1640625" style="273" customWidth="1"/>
    <col min="516" max="516" width="25" style="273" customWidth="1"/>
    <col min="517" max="517" width="15.83203125" style="273" customWidth="1"/>
    <col min="518" max="518" width="9" style="273" customWidth="1"/>
    <col min="519" max="519" width="21.5" style="273" customWidth="1"/>
    <col min="520" max="520" width="18.83203125" style="273" customWidth="1"/>
    <col min="521" max="521" width="18.1640625" style="273" customWidth="1"/>
    <col min="522" max="522" width="19" style="273" customWidth="1"/>
    <col min="523" max="523" width="15.83203125" style="273" customWidth="1"/>
    <col min="524" max="768" width="9.33203125" style="273"/>
    <col min="769" max="769" width="0.83203125" style="273" customWidth="1"/>
    <col min="770" max="770" width="9" style="273" customWidth="1"/>
    <col min="771" max="771" width="27.1640625" style="273" customWidth="1"/>
    <col min="772" max="772" width="25" style="273" customWidth="1"/>
    <col min="773" max="773" width="15.83203125" style="273" customWidth="1"/>
    <col min="774" max="774" width="9" style="273" customWidth="1"/>
    <col min="775" max="775" width="21.5" style="273" customWidth="1"/>
    <col min="776" max="776" width="18.83203125" style="273" customWidth="1"/>
    <col min="777" max="777" width="18.1640625" style="273" customWidth="1"/>
    <col min="778" max="778" width="19" style="273" customWidth="1"/>
    <col min="779" max="779" width="15.83203125" style="273" customWidth="1"/>
    <col min="780" max="1024" width="9.33203125" style="273"/>
    <col min="1025" max="1025" width="0.83203125" style="273" customWidth="1"/>
    <col min="1026" max="1026" width="9" style="273" customWidth="1"/>
    <col min="1027" max="1027" width="27.1640625" style="273" customWidth="1"/>
    <col min="1028" max="1028" width="25" style="273" customWidth="1"/>
    <col min="1029" max="1029" width="15.83203125" style="273" customWidth="1"/>
    <col min="1030" max="1030" width="9" style="273" customWidth="1"/>
    <col min="1031" max="1031" width="21.5" style="273" customWidth="1"/>
    <col min="1032" max="1032" width="18.83203125" style="273" customWidth="1"/>
    <col min="1033" max="1033" width="18.1640625" style="273" customWidth="1"/>
    <col min="1034" max="1034" width="19" style="273" customWidth="1"/>
    <col min="1035" max="1035" width="15.83203125" style="273" customWidth="1"/>
    <col min="1036" max="1280" width="9.33203125" style="273"/>
    <col min="1281" max="1281" width="0.83203125" style="273" customWidth="1"/>
    <col min="1282" max="1282" width="9" style="273" customWidth="1"/>
    <col min="1283" max="1283" width="27.1640625" style="273" customWidth="1"/>
    <col min="1284" max="1284" width="25" style="273" customWidth="1"/>
    <col min="1285" max="1285" width="15.83203125" style="273" customWidth="1"/>
    <col min="1286" max="1286" width="9" style="273" customWidth="1"/>
    <col min="1287" max="1287" width="21.5" style="273" customWidth="1"/>
    <col min="1288" max="1288" width="18.83203125" style="273" customWidth="1"/>
    <col min="1289" max="1289" width="18.1640625" style="273" customWidth="1"/>
    <col min="1290" max="1290" width="19" style="273" customWidth="1"/>
    <col min="1291" max="1291" width="15.83203125" style="273" customWidth="1"/>
    <col min="1292" max="1536" width="9.33203125" style="273"/>
    <col min="1537" max="1537" width="0.83203125" style="273" customWidth="1"/>
    <col min="1538" max="1538" width="9" style="273" customWidth="1"/>
    <col min="1539" max="1539" width="27.1640625" style="273" customWidth="1"/>
    <col min="1540" max="1540" width="25" style="273" customWidth="1"/>
    <col min="1541" max="1541" width="15.83203125" style="273" customWidth="1"/>
    <col min="1542" max="1542" width="9" style="273" customWidth="1"/>
    <col min="1543" max="1543" width="21.5" style="273" customWidth="1"/>
    <col min="1544" max="1544" width="18.83203125" style="273" customWidth="1"/>
    <col min="1545" max="1545" width="18.1640625" style="273" customWidth="1"/>
    <col min="1546" max="1546" width="19" style="273" customWidth="1"/>
    <col min="1547" max="1547" width="15.83203125" style="273" customWidth="1"/>
    <col min="1548" max="1792" width="9.33203125" style="273"/>
    <col min="1793" max="1793" width="0.83203125" style="273" customWidth="1"/>
    <col min="1794" max="1794" width="9" style="273" customWidth="1"/>
    <col min="1795" max="1795" width="27.1640625" style="273" customWidth="1"/>
    <col min="1796" max="1796" width="25" style="273" customWidth="1"/>
    <col min="1797" max="1797" width="15.83203125" style="273" customWidth="1"/>
    <col min="1798" max="1798" width="9" style="273" customWidth="1"/>
    <col min="1799" max="1799" width="21.5" style="273" customWidth="1"/>
    <col min="1800" max="1800" width="18.83203125" style="273" customWidth="1"/>
    <col min="1801" max="1801" width="18.1640625" style="273" customWidth="1"/>
    <col min="1802" max="1802" width="19" style="273" customWidth="1"/>
    <col min="1803" max="1803" width="15.83203125" style="273" customWidth="1"/>
    <col min="1804" max="2048" width="9.33203125" style="273"/>
    <col min="2049" max="2049" width="0.83203125" style="273" customWidth="1"/>
    <col min="2050" max="2050" width="9" style="273" customWidth="1"/>
    <col min="2051" max="2051" width="27.1640625" style="273" customWidth="1"/>
    <col min="2052" max="2052" width="25" style="273" customWidth="1"/>
    <col min="2053" max="2053" width="15.83203125" style="273" customWidth="1"/>
    <col min="2054" max="2054" width="9" style="273" customWidth="1"/>
    <col min="2055" max="2055" width="21.5" style="273" customWidth="1"/>
    <col min="2056" max="2056" width="18.83203125" style="273" customWidth="1"/>
    <col min="2057" max="2057" width="18.1640625" style="273" customWidth="1"/>
    <col min="2058" max="2058" width="19" style="273" customWidth="1"/>
    <col min="2059" max="2059" width="15.83203125" style="273" customWidth="1"/>
    <col min="2060" max="2304" width="9.33203125" style="273"/>
    <col min="2305" max="2305" width="0.83203125" style="273" customWidth="1"/>
    <col min="2306" max="2306" width="9" style="273" customWidth="1"/>
    <col min="2307" max="2307" width="27.1640625" style="273" customWidth="1"/>
    <col min="2308" max="2308" width="25" style="273" customWidth="1"/>
    <col min="2309" max="2309" width="15.83203125" style="273" customWidth="1"/>
    <col min="2310" max="2310" width="9" style="273" customWidth="1"/>
    <col min="2311" max="2311" width="21.5" style="273" customWidth="1"/>
    <col min="2312" max="2312" width="18.83203125" style="273" customWidth="1"/>
    <col min="2313" max="2313" width="18.1640625" style="273" customWidth="1"/>
    <col min="2314" max="2314" width="19" style="273" customWidth="1"/>
    <col min="2315" max="2315" width="15.83203125" style="273" customWidth="1"/>
    <col min="2316" max="2560" width="9.33203125" style="273"/>
    <col min="2561" max="2561" width="0.83203125" style="273" customWidth="1"/>
    <col min="2562" max="2562" width="9" style="273" customWidth="1"/>
    <col min="2563" max="2563" width="27.1640625" style="273" customWidth="1"/>
    <col min="2564" max="2564" width="25" style="273" customWidth="1"/>
    <col min="2565" max="2565" width="15.83203125" style="273" customWidth="1"/>
    <col min="2566" max="2566" width="9" style="273" customWidth="1"/>
    <col min="2567" max="2567" width="21.5" style="273" customWidth="1"/>
    <col min="2568" max="2568" width="18.83203125" style="273" customWidth="1"/>
    <col min="2569" max="2569" width="18.1640625" style="273" customWidth="1"/>
    <col min="2570" max="2570" width="19" style="273" customWidth="1"/>
    <col min="2571" max="2571" width="15.83203125" style="273" customWidth="1"/>
    <col min="2572" max="2816" width="9.33203125" style="273"/>
    <col min="2817" max="2817" width="0.83203125" style="273" customWidth="1"/>
    <col min="2818" max="2818" width="9" style="273" customWidth="1"/>
    <col min="2819" max="2819" width="27.1640625" style="273" customWidth="1"/>
    <col min="2820" max="2820" width="25" style="273" customWidth="1"/>
    <col min="2821" max="2821" width="15.83203125" style="273" customWidth="1"/>
    <col min="2822" max="2822" width="9" style="273" customWidth="1"/>
    <col min="2823" max="2823" width="21.5" style="273" customWidth="1"/>
    <col min="2824" max="2824" width="18.83203125" style="273" customWidth="1"/>
    <col min="2825" max="2825" width="18.1640625" style="273" customWidth="1"/>
    <col min="2826" max="2826" width="19" style="273" customWidth="1"/>
    <col min="2827" max="2827" width="15.83203125" style="273" customWidth="1"/>
    <col min="2828" max="3072" width="9.33203125" style="273"/>
    <col min="3073" max="3073" width="0.83203125" style="273" customWidth="1"/>
    <col min="3074" max="3074" width="9" style="273" customWidth="1"/>
    <col min="3075" max="3075" width="27.1640625" style="273" customWidth="1"/>
    <col min="3076" max="3076" width="25" style="273" customWidth="1"/>
    <col min="3077" max="3077" width="15.83203125" style="273" customWidth="1"/>
    <col min="3078" max="3078" width="9" style="273" customWidth="1"/>
    <col min="3079" max="3079" width="21.5" style="273" customWidth="1"/>
    <col min="3080" max="3080" width="18.83203125" style="273" customWidth="1"/>
    <col min="3081" max="3081" width="18.1640625" style="273" customWidth="1"/>
    <col min="3082" max="3082" width="19" style="273" customWidth="1"/>
    <col min="3083" max="3083" width="15.83203125" style="273" customWidth="1"/>
    <col min="3084" max="3328" width="9.33203125" style="273"/>
    <col min="3329" max="3329" width="0.83203125" style="273" customWidth="1"/>
    <col min="3330" max="3330" width="9" style="273" customWidth="1"/>
    <col min="3331" max="3331" width="27.1640625" style="273" customWidth="1"/>
    <col min="3332" max="3332" width="25" style="273" customWidth="1"/>
    <col min="3333" max="3333" width="15.83203125" style="273" customWidth="1"/>
    <col min="3334" max="3334" width="9" style="273" customWidth="1"/>
    <col min="3335" max="3335" width="21.5" style="273" customWidth="1"/>
    <col min="3336" max="3336" width="18.83203125" style="273" customWidth="1"/>
    <col min="3337" max="3337" width="18.1640625" style="273" customWidth="1"/>
    <col min="3338" max="3338" width="19" style="273" customWidth="1"/>
    <col min="3339" max="3339" width="15.83203125" style="273" customWidth="1"/>
    <col min="3340" max="3584" width="9.33203125" style="273"/>
    <col min="3585" max="3585" width="0.83203125" style="273" customWidth="1"/>
    <col min="3586" max="3586" width="9" style="273" customWidth="1"/>
    <col min="3587" max="3587" width="27.1640625" style="273" customWidth="1"/>
    <col min="3588" max="3588" width="25" style="273" customWidth="1"/>
    <col min="3589" max="3589" width="15.83203125" style="273" customWidth="1"/>
    <col min="3590" max="3590" width="9" style="273" customWidth="1"/>
    <col min="3591" max="3591" width="21.5" style="273" customWidth="1"/>
    <col min="3592" max="3592" width="18.83203125" style="273" customWidth="1"/>
    <col min="3593" max="3593" width="18.1640625" style="273" customWidth="1"/>
    <col min="3594" max="3594" width="19" style="273" customWidth="1"/>
    <col min="3595" max="3595" width="15.83203125" style="273" customWidth="1"/>
    <col min="3596" max="3840" width="9.33203125" style="273"/>
    <col min="3841" max="3841" width="0.83203125" style="273" customWidth="1"/>
    <col min="3842" max="3842" width="9" style="273" customWidth="1"/>
    <col min="3843" max="3843" width="27.1640625" style="273" customWidth="1"/>
    <col min="3844" max="3844" width="25" style="273" customWidth="1"/>
    <col min="3845" max="3845" width="15.83203125" style="273" customWidth="1"/>
    <col min="3846" max="3846" width="9" style="273" customWidth="1"/>
    <col min="3847" max="3847" width="21.5" style="273" customWidth="1"/>
    <col min="3848" max="3848" width="18.83203125" style="273" customWidth="1"/>
    <col min="3849" max="3849" width="18.1640625" style="273" customWidth="1"/>
    <col min="3850" max="3850" width="19" style="273" customWidth="1"/>
    <col min="3851" max="3851" width="15.83203125" style="273" customWidth="1"/>
    <col min="3852" max="4096" width="9.33203125" style="273"/>
    <col min="4097" max="4097" width="0.83203125" style="273" customWidth="1"/>
    <col min="4098" max="4098" width="9" style="273" customWidth="1"/>
    <col min="4099" max="4099" width="27.1640625" style="273" customWidth="1"/>
    <col min="4100" max="4100" width="25" style="273" customWidth="1"/>
    <col min="4101" max="4101" width="15.83203125" style="273" customWidth="1"/>
    <col min="4102" max="4102" width="9" style="273" customWidth="1"/>
    <col min="4103" max="4103" width="21.5" style="273" customWidth="1"/>
    <col min="4104" max="4104" width="18.83203125" style="273" customWidth="1"/>
    <col min="4105" max="4105" width="18.1640625" style="273" customWidth="1"/>
    <col min="4106" max="4106" width="19" style="273" customWidth="1"/>
    <col min="4107" max="4107" width="15.83203125" style="273" customWidth="1"/>
    <col min="4108" max="4352" width="9.33203125" style="273"/>
    <col min="4353" max="4353" width="0.83203125" style="273" customWidth="1"/>
    <col min="4354" max="4354" width="9" style="273" customWidth="1"/>
    <col min="4355" max="4355" width="27.1640625" style="273" customWidth="1"/>
    <col min="4356" max="4356" width="25" style="273" customWidth="1"/>
    <col min="4357" max="4357" width="15.83203125" style="273" customWidth="1"/>
    <col min="4358" max="4358" width="9" style="273" customWidth="1"/>
    <col min="4359" max="4359" width="21.5" style="273" customWidth="1"/>
    <col min="4360" max="4360" width="18.83203125" style="273" customWidth="1"/>
    <col min="4361" max="4361" width="18.1640625" style="273" customWidth="1"/>
    <col min="4362" max="4362" width="19" style="273" customWidth="1"/>
    <col min="4363" max="4363" width="15.83203125" style="273" customWidth="1"/>
    <col min="4364" max="4608" width="9.33203125" style="273"/>
    <col min="4609" max="4609" width="0.83203125" style="273" customWidth="1"/>
    <col min="4610" max="4610" width="9" style="273" customWidth="1"/>
    <col min="4611" max="4611" width="27.1640625" style="273" customWidth="1"/>
    <col min="4612" max="4612" width="25" style="273" customWidth="1"/>
    <col min="4613" max="4613" width="15.83203125" style="273" customWidth="1"/>
    <col min="4614" max="4614" width="9" style="273" customWidth="1"/>
    <col min="4615" max="4615" width="21.5" style="273" customWidth="1"/>
    <col min="4616" max="4616" width="18.83203125" style="273" customWidth="1"/>
    <col min="4617" max="4617" width="18.1640625" style="273" customWidth="1"/>
    <col min="4618" max="4618" width="19" style="273" customWidth="1"/>
    <col min="4619" max="4619" width="15.83203125" style="273" customWidth="1"/>
    <col min="4620" max="4864" width="9.33203125" style="273"/>
    <col min="4865" max="4865" width="0.83203125" style="273" customWidth="1"/>
    <col min="4866" max="4866" width="9" style="273" customWidth="1"/>
    <col min="4867" max="4867" width="27.1640625" style="273" customWidth="1"/>
    <col min="4868" max="4868" width="25" style="273" customWidth="1"/>
    <col min="4869" max="4869" width="15.83203125" style="273" customWidth="1"/>
    <col min="4870" max="4870" width="9" style="273" customWidth="1"/>
    <col min="4871" max="4871" width="21.5" style="273" customWidth="1"/>
    <col min="4872" max="4872" width="18.83203125" style="273" customWidth="1"/>
    <col min="4873" max="4873" width="18.1640625" style="273" customWidth="1"/>
    <col min="4874" max="4874" width="19" style="273" customWidth="1"/>
    <col min="4875" max="4875" width="15.83203125" style="273" customWidth="1"/>
    <col min="4876" max="5120" width="9.33203125" style="273"/>
    <col min="5121" max="5121" width="0.83203125" style="273" customWidth="1"/>
    <col min="5122" max="5122" width="9" style="273" customWidth="1"/>
    <col min="5123" max="5123" width="27.1640625" style="273" customWidth="1"/>
    <col min="5124" max="5124" width="25" style="273" customWidth="1"/>
    <col min="5125" max="5125" width="15.83203125" style="273" customWidth="1"/>
    <col min="5126" max="5126" width="9" style="273" customWidth="1"/>
    <col min="5127" max="5127" width="21.5" style="273" customWidth="1"/>
    <col min="5128" max="5128" width="18.83203125" style="273" customWidth="1"/>
    <col min="5129" max="5129" width="18.1640625" style="273" customWidth="1"/>
    <col min="5130" max="5130" width="19" style="273" customWidth="1"/>
    <col min="5131" max="5131" width="15.83203125" style="273" customWidth="1"/>
    <col min="5132" max="5376" width="9.33203125" style="273"/>
    <col min="5377" max="5377" width="0.83203125" style="273" customWidth="1"/>
    <col min="5378" max="5378" width="9" style="273" customWidth="1"/>
    <col min="5379" max="5379" width="27.1640625" style="273" customWidth="1"/>
    <col min="5380" max="5380" width="25" style="273" customWidth="1"/>
    <col min="5381" max="5381" width="15.83203125" style="273" customWidth="1"/>
    <col min="5382" max="5382" width="9" style="273" customWidth="1"/>
    <col min="5383" max="5383" width="21.5" style="273" customWidth="1"/>
    <col min="5384" max="5384" width="18.83203125" style="273" customWidth="1"/>
    <col min="5385" max="5385" width="18.1640625" style="273" customWidth="1"/>
    <col min="5386" max="5386" width="19" style="273" customWidth="1"/>
    <col min="5387" max="5387" width="15.83203125" style="273" customWidth="1"/>
    <col min="5388" max="5632" width="9.33203125" style="273"/>
    <col min="5633" max="5633" width="0.83203125" style="273" customWidth="1"/>
    <col min="5634" max="5634" width="9" style="273" customWidth="1"/>
    <col min="5635" max="5635" width="27.1640625" style="273" customWidth="1"/>
    <col min="5636" max="5636" width="25" style="273" customWidth="1"/>
    <col min="5637" max="5637" width="15.83203125" style="273" customWidth="1"/>
    <col min="5638" max="5638" width="9" style="273" customWidth="1"/>
    <col min="5639" max="5639" width="21.5" style="273" customWidth="1"/>
    <col min="5640" max="5640" width="18.83203125" style="273" customWidth="1"/>
    <col min="5641" max="5641" width="18.1640625" style="273" customWidth="1"/>
    <col min="5642" max="5642" width="19" style="273" customWidth="1"/>
    <col min="5643" max="5643" width="15.83203125" style="273" customWidth="1"/>
    <col min="5644" max="5888" width="9.33203125" style="273"/>
    <col min="5889" max="5889" width="0.83203125" style="273" customWidth="1"/>
    <col min="5890" max="5890" width="9" style="273" customWidth="1"/>
    <col min="5891" max="5891" width="27.1640625" style="273" customWidth="1"/>
    <col min="5892" max="5892" width="25" style="273" customWidth="1"/>
    <col min="5893" max="5893" width="15.83203125" style="273" customWidth="1"/>
    <col min="5894" max="5894" width="9" style="273" customWidth="1"/>
    <col min="5895" max="5895" width="21.5" style="273" customWidth="1"/>
    <col min="5896" max="5896" width="18.83203125" style="273" customWidth="1"/>
    <col min="5897" max="5897" width="18.1640625" style="273" customWidth="1"/>
    <col min="5898" max="5898" width="19" style="273" customWidth="1"/>
    <col min="5899" max="5899" width="15.83203125" style="273" customWidth="1"/>
    <col min="5900" max="6144" width="9.33203125" style="273"/>
    <col min="6145" max="6145" width="0.83203125" style="273" customWidth="1"/>
    <col min="6146" max="6146" width="9" style="273" customWidth="1"/>
    <col min="6147" max="6147" width="27.1640625" style="273" customWidth="1"/>
    <col min="6148" max="6148" width="25" style="273" customWidth="1"/>
    <col min="6149" max="6149" width="15.83203125" style="273" customWidth="1"/>
    <col min="6150" max="6150" width="9" style="273" customWidth="1"/>
    <col min="6151" max="6151" width="21.5" style="273" customWidth="1"/>
    <col min="6152" max="6152" width="18.83203125" style="273" customWidth="1"/>
    <col min="6153" max="6153" width="18.1640625" style="273" customWidth="1"/>
    <col min="6154" max="6154" width="19" style="273" customWidth="1"/>
    <col min="6155" max="6155" width="15.83203125" style="273" customWidth="1"/>
    <col min="6156" max="6400" width="9.33203125" style="273"/>
    <col min="6401" max="6401" width="0.83203125" style="273" customWidth="1"/>
    <col min="6402" max="6402" width="9" style="273" customWidth="1"/>
    <col min="6403" max="6403" width="27.1640625" style="273" customWidth="1"/>
    <col min="6404" max="6404" width="25" style="273" customWidth="1"/>
    <col min="6405" max="6405" width="15.83203125" style="273" customWidth="1"/>
    <col min="6406" max="6406" width="9" style="273" customWidth="1"/>
    <col min="6407" max="6407" width="21.5" style="273" customWidth="1"/>
    <col min="6408" max="6408" width="18.83203125" style="273" customWidth="1"/>
    <col min="6409" max="6409" width="18.1640625" style="273" customWidth="1"/>
    <col min="6410" max="6410" width="19" style="273" customWidth="1"/>
    <col min="6411" max="6411" width="15.83203125" style="273" customWidth="1"/>
    <col min="6412" max="6656" width="9.33203125" style="273"/>
    <col min="6657" max="6657" width="0.83203125" style="273" customWidth="1"/>
    <col min="6658" max="6658" width="9" style="273" customWidth="1"/>
    <col min="6659" max="6659" width="27.1640625" style="273" customWidth="1"/>
    <col min="6660" max="6660" width="25" style="273" customWidth="1"/>
    <col min="6661" max="6661" width="15.83203125" style="273" customWidth="1"/>
    <col min="6662" max="6662" width="9" style="273" customWidth="1"/>
    <col min="6663" max="6663" width="21.5" style="273" customWidth="1"/>
    <col min="6664" max="6664" width="18.83203125" style="273" customWidth="1"/>
    <col min="6665" max="6665" width="18.1640625" style="273" customWidth="1"/>
    <col min="6666" max="6666" width="19" style="273" customWidth="1"/>
    <col min="6667" max="6667" width="15.83203125" style="273" customWidth="1"/>
    <col min="6668" max="6912" width="9.33203125" style="273"/>
    <col min="6913" max="6913" width="0.83203125" style="273" customWidth="1"/>
    <col min="6914" max="6914" width="9" style="273" customWidth="1"/>
    <col min="6915" max="6915" width="27.1640625" style="273" customWidth="1"/>
    <col min="6916" max="6916" width="25" style="273" customWidth="1"/>
    <col min="6917" max="6917" width="15.83203125" style="273" customWidth="1"/>
    <col min="6918" max="6918" width="9" style="273" customWidth="1"/>
    <col min="6919" max="6919" width="21.5" style="273" customWidth="1"/>
    <col min="6920" max="6920" width="18.83203125" style="273" customWidth="1"/>
    <col min="6921" max="6921" width="18.1640625" style="273" customWidth="1"/>
    <col min="6922" max="6922" width="19" style="273" customWidth="1"/>
    <col min="6923" max="6923" width="15.83203125" style="273" customWidth="1"/>
    <col min="6924" max="7168" width="9.33203125" style="273"/>
    <col min="7169" max="7169" width="0.83203125" style="273" customWidth="1"/>
    <col min="7170" max="7170" width="9" style="273" customWidth="1"/>
    <col min="7171" max="7171" width="27.1640625" style="273" customWidth="1"/>
    <col min="7172" max="7172" width="25" style="273" customWidth="1"/>
    <col min="7173" max="7173" width="15.83203125" style="273" customWidth="1"/>
    <col min="7174" max="7174" width="9" style="273" customWidth="1"/>
    <col min="7175" max="7175" width="21.5" style="273" customWidth="1"/>
    <col min="7176" max="7176" width="18.83203125" style="273" customWidth="1"/>
    <col min="7177" max="7177" width="18.1640625" style="273" customWidth="1"/>
    <col min="7178" max="7178" width="19" style="273" customWidth="1"/>
    <col min="7179" max="7179" width="15.83203125" style="273" customWidth="1"/>
    <col min="7180" max="7424" width="9.33203125" style="273"/>
    <col min="7425" max="7425" width="0.83203125" style="273" customWidth="1"/>
    <col min="7426" max="7426" width="9" style="273" customWidth="1"/>
    <col min="7427" max="7427" width="27.1640625" style="273" customWidth="1"/>
    <col min="7428" max="7428" width="25" style="273" customWidth="1"/>
    <col min="7429" max="7429" width="15.83203125" style="273" customWidth="1"/>
    <col min="7430" max="7430" width="9" style="273" customWidth="1"/>
    <col min="7431" max="7431" width="21.5" style="273" customWidth="1"/>
    <col min="7432" max="7432" width="18.83203125" style="273" customWidth="1"/>
    <col min="7433" max="7433" width="18.1640625" style="273" customWidth="1"/>
    <col min="7434" max="7434" width="19" style="273" customWidth="1"/>
    <col min="7435" max="7435" width="15.83203125" style="273" customWidth="1"/>
    <col min="7436" max="7680" width="9.33203125" style="273"/>
    <col min="7681" max="7681" width="0.83203125" style="273" customWidth="1"/>
    <col min="7682" max="7682" width="9" style="273" customWidth="1"/>
    <col min="7683" max="7683" width="27.1640625" style="273" customWidth="1"/>
    <col min="7684" max="7684" width="25" style="273" customWidth="1"/>
    <col min="7685" max="7685" width="15.83203125" style="273" customWidth="1"/>
    <col min="7686" max="7686" width="9" style="273" customWidth="1"/>
    <col min="7687" max="7687" width="21.5" style="273" customWidth="1"/>
    <col min="7688" max="7688" width="18.83203125" style="273" customWidth="1"/>
    <col min="7689" max="7689" width="18.1640625" style="273" customWidth="1"/>
    <col min="7690" max="7690" width="19" style="273" customWidth="1"/>
    <col min="7691" max="7691" width="15.83203125" style="273" customWidth="1"/>
    <col min="7692" max="7936" width="9.33203125" style="273"/>
    <col min="7937" max="7937" width="0.83203125" style="273" customWidth="1"/>
    <col min="7938" max="7938" width="9" style="273" customWidth="1"/>
    <col min="7939" max="7939" width="27.1640625" style="273" customWidth="1"/>
    <col min="7940" max="7940" width="25" style="273" customWidth="1"/>
    <col min="7941" max="7941" width="15.83203125" style="273" customWidth="1"/>
    <col min="7942" max="7942" width="9" style="273" customWidth="1"/>
    <col min="7943" max="7943" width="21.5" style="273" customWidth="1"/>
    <col min="7944" max="7944" width="18.83203125" style="273" customWidth="1"/>
    <col min="7945" max="7945" width="18.1640625" style="273" customWidth="1"/>
    <col min="7946" max="7946" width="19" style="273" customWidth="1"/>
    <col min="7947" max="7947" width="15.83203125" style="273" customWidth="1"/>
    <col min="7948" max="8192" width="9.33203125" style="273"/>
    <col min="8193" max="8193" width="0.83203125" style="273" customWidth="1"/>
    <col min="8194" max="8194" width="9" style="273" customWidth="1"/>
    <col min="8195" max="8195" width="27.1640625" style="273" customWidth="1"/>
    <col min="8196" max="8196" width="25" style="273" customWidth="1"/>
    <col min="8197" max="8197" width="15.83203125" style="273" customWidth="1"/>
    <col min="8198" max="8198" width="9" style="273" customWidth="1"/>
    <col min="8199" max="8199" width="21.5" style="273" customWidth="1"/>
    <col min="8200" max="8200" width="18.83203125" style="273" customWidth="1"/>
    <col min="8201" max="8201" width="18.1640625" style="273" customWidth="1"/>
    <col min="8202" max="8202" width="19" style="273" customWidth="1"/>
    <col min="8203" max="8203" width="15.83203125" style="273" customWidth="1"/>
    <col min="8204" max="8448" width="9.33203125" style="273"/>
    <col min="8449" max="8449" width="0.83203125" style="273" customWidth="1"/>
    <col min="8450" max="8450" width="9" style="273" customWidth="1"/>
    <col min="8451" max="8451" width="27.1640625" style="273" customWidth="1"/>
    <col min="8452" max="8452" width="25" style="273" customWidth="1"/>
    <col min="8453" max="8453" width="15.83203125" style="273" customWidth="1"/>
    <col min="8454" max="8454" width="9" style="273" customWidth="1"/>
    <col min="8455" max="8455" width="21.5" style="273" customWidth="1"/>
    <col min="8456" max="8456" width="18.83203125" style="273" customWidth="1"/>
    <col min="8457" max="8457" width="18.1640625" style="273" customWidth="1"/>
    <col min="8458" max="8458" width="19" style="273" customWidth="1"/>
    <col min="8459" max="8459" width="15.83203125" style="273" customWidth="1"/>
    <col min="8460" max="8704" width="9.33203125" style="273"/>
    <col min="8705" max="8705" width="0.83203125" style="273" customWidth="1"/>
    <col min="8706" max="8706" width="9" style="273" customWidth="1"/>
    <col min="8707" max="8707" width="27.1640625" style="273" customWidth="1"/>
    <col min="8708" max="8708" width="25" style="273" customWidth="1"/>
    <col min="8709" max="8709" width="15.83203125" style="273" customWidth="1"/>
    <col min="8710" max="8710" width="9" style="273" customWidth="1"/>
    <col min="8711" max="8711" width="21.5" style="273" customWidth="1"/>
    <col min="8712" max="8712" width="18.83203125" style="273" customWidth="1"/>
    <col min="8713" max="8713" width="18.1640625" style="273" customWidth="1"/>
    <col min="8714" max="8714" width="19" style="273" customWidth="1"/>
    <col min="8715" max="8715" width="15.83203125" style="273" customWidth="1"/>
    <col min="8716" max="8960" width="9.33203125" style="273"/>
    <col min="8961" max="8961" width="0.83203125" style="273" customWidth="1"/>
    <col min="8962" max="8962" width="9" style="273" customWidth="1"/>
    <col min="8963" max="8963" width="27.1640625" style="273" customWidth="1"/>
    <col min="8964" max="8964" width="25" style="273" customWidth="1"/>
    <col min="8965" max="8965" width="15.83203125" style="273" customWidth="1"/>
    <col min="8966" max="8966" width="9" style="273" customWidth="1"/>
    <col min="8967" max="8967" width="21.5" style="273" customWidth="1"/>
    <col min="8968" max="8968" width="18.83203125" style="273" customWidth="1"/>
    <col min="8969" max="8969" width="18.1640625" style="273" customWidth="1"/>
    <col min="8970" max="8970" width="19" style="273" customWidth="1"/>
    <col min="8971" max="8971" width="15.83203125" style="273" customWidth="1"/>
    <col min="8972" max="9216" width="9.33203125" style="273"/>
    <col min="9217" max="9217" width="0.83203125" style="273" customWidth="1"/>
    <col min="9218" max="9218" width="9" style="273" customWidth="1"/>
    <col min="9219" max="9219" width="27.1640625" style="273" customWidth="1"/>
    <col min="9220" max="9220" width="25" style="273" customWidth="1"/>
    <col min="9221" max="9221" width="15.83203125" style="273" customWidth="1"/>
    <col min="9222" max="9222" width="9" style="273" customWidth="1"/>
    <col min="9223" max="9223" width="21.5" style="273" customWidth="1"/>
    <col min="9224" max="9224" width="18.83203125" style="273" customWidth="1"/>
    <col min="9225" max="9225" width="18.1640625" style="273" customWidth="1"/>
    <col min="9226" max="9226" width="19" style="273" customWidth="1"/>
    <col min="9227" max="9227" width="15.83203125" style="273" customWidth="1"/>
    <col min="9228" max="9472" width="9.33203125" style="273"/>
    <col min="9473" max="9473" width="0.83203125" style="273" customWidth="1"/>
    <col min="9474" max="9474" width="9" style="273" customWidth="1"/>
    <col min="9475" max="9475" width="27.1640625" style="273" customWidth="1"/>
    <col min="9476" max="9476" width="25" style="273" customWidth="1"/>
    <col min="9477" max="9477" width="15.83203125" style="273" customWidth="1"/>
    <col min="9478" max="9478" width="9" style="273" customWidth="1"/>
    <col min="9479" max="9479" width="21.5" style="273" customWidth="1"/>
    <col min="9480" max="9480" width="18.83203125" style="273" customWidth="1"/>
    <col min="9481" max="9481" width="18.1640625" style="273" customWidth="1"/>
    <col min="9482" max="9482" width="19" style="273" customWidth="1"/>
    <col min="9483" max="9483" width="15.83203125" style="273" customWidth="1"/>
    <col min="9484" max="9728" width="9.33203125" style="273"/>
    <col min="9729" max="9729" width="0.83203125" style="273" customWidth="1"/>
    <col min="9730" max="9730" width="9" style="273" customWidth="1"/>
    <col min="9731" max="9731" width="27.1640625" style="273" customWidth="1"/>
    <col min="9732" max="9732" width="25" style="273" customWidth="1"/>
    <col min="9733" max="9733" width="15.83203125" style="273" customWidth="1"/>
    <col min="9734" max="9734" width="9" style="273" customWidth="1"/>
    <col min="9735" max="9735" width="21.5" style="273" customWidth="1"/>
    <col min="9736" max="9736" width="18.83203125" style="273" customWidth="1"/>
    <col min="9737" max="9737" width="18.1640625" style="273" customWidth="1"/>
    <col min="9738" max="9738" width="19" style="273" customWidth="1"/>
    <col min="9739" max="9739" width="15.83203125" style="273" customWidth="1"/>
    <col min="9740" max="9984" width="9.33203125" style="273"/>
    <col min="9985" max="9985" width="0.83203125" style="273" customWidth="1"/>
    <col min="9986" max="9986" width="9" style="273" customWidth="1"/>
    <col min="9987" max="9987" width="27.1640625" style="273" customWidth="1"/>
    <col min="9988" max="9988" width="25" style="273" customWidth="1"/>
    <col min="9989" max="9989" width="15.83203125" style="273" customWidth="1"/>
    <col min="9990" max="9990" width="9" style="273" customWidth="1"/>
    <col min="9991" max="9991" width="21.5" style="273" customWidth="1"/>
    <col min="9992" max="9992" width="18.83203125" style="273" customWidth="1"/>
    <col min="9993" max="9993" width="18.1640625" style="273" customWidth="1"/>
    <col min="9994" max="9994" width="19" style="273" customWidth="1"/>
    <col min="9995" max="9995" width="15.83203125" style="273" customWidth="1"/>
    <col min="9996" max="10240" width="9.33203125" style="273"/>
    <col min="10241" max="10241" width="0.83203125" style="273" customWidth="1"/>
    <col min="10242" max="10242" width="9" style="273" customWidth="1"/>
    <col min="10243" max="10243" width="27.1640625" style="273" customWidth="1"/>
    <col min="10244" max="10244" width="25" style="273" customWidth="1"/>
    <col min="10245" max="10245" width="15.83203125" style="273" customWidth="1"/>
    <col min="10246" max="10246" width="9" style="273" customWidth="1"/>
    <col min="10247" max="10247" width="21.5" style="273" customWidth="1"/>
    <col min="10248" max="10248" width="18.83203125" style="273" customWidth="1"/>
    <col min="10249" max="10249" width="18.1640625" style="273" customWidth="1"/>
    <col min="10250" max="10250" width="19" style="273" customWidth="1"/>
    <col min="10251" max="10251" width="15.83203125" style="273" customWidth="1"/>
    <col min="10252" max="10496" width="9.33203125" style="273"/>
    <col min="10497" max="10497" width="0.83203125" style="273" customWidth="1"/>
    <col min="10498" max="10498" width="9" style="273" customWidth="1"/>
    <col min="10499" max="10499" width="27.1640625" style="273" customWidth="1"/>
    <col min="10500" max="10500" width="25" style="273" customWidth="1"/>
    <col min="10501" max="10501" width="15.83203125" style="273" customWidth="1"/>
    <col min="10502" max="10502" width="9" style="273" customWidth="1"/>
    <col min="10503" max="10503" width="21.5" style="273" customWidth="1"/>
    <col min="10504" max="10504" width="18.83203125" style="273" customWidth="1"/>
    <col min="10505" max="10505" width="18.1640625" style="273" customWidth="1"/>
    <col min="10506" max="10506" width="19" style="273" customWidth="1"/>
    <col min="10507" max="10507" width="15.83203125" style="273" customWidth="1"/>
    <col min="10508" max="10752" width="9.33203125" style="273"/>
    <col min="10753" max="10753" width="0.83203125" style="273" customWidth="1"/>
    <col min="10754" max="10754" width="9" style="273" customWidth="1"/>
    <col min="10755" max="10755" width="27.1640625" style="273" customWidth="1"/>
    <col min="10756" max="10756" width="25" style="273" customWidth="1"/>
    <col min="10757" max="10757" width="15.83203125" style="273" customWidth="1"/>
    <col min="10758" max="10758" width="9" style="273" customWidth="1"/>
    <col min="10759" max="10759" width="21.5" style="273" customWidth="1"/>
    <col min="10760" max="10760" width="18.83203125" style="273" customWidth="1"/>
    <col min="10761" max="10761" width="18.1640625" style="273" customWidth="1"/>
    <col min="10762" max="10762" width="19" style="273" customWidth="1"/>
    <col min="10763" max="10763" width="15.83203125" style="273" customWidth="1"/>
    <col min="10764" max="11008" width="9.33203125" style="273"/>
    <col min="11009" max="11009" width="0.83203125" style="273" customWidth="1"/>
    <col min="11010" max="11010" width="9" style="273" customWidth="1"/>
    <col min="11011" max="11011" width="27.1640625" style="273" customWidth="1"/>
    <col min="11012" max="11012" width="25" style="273" customWidth="1"/>
    <col min="11013" max="11013" width="15.83203125" style="273" customWidth="1"/>
    <col min="11014" max="11014" width="9" style="273" customWidth="1"/>
    <col min="11015" max="11015" width="21.5" style="273" customWidth="1"/>
    <col min="11016" max="11016" width="18.83203125" style="273" customWidth="1"/>
    <col min="11017" max="11017" width="18.1640625" style="273" customWidth="1"/>
    <col min="11018" max="11018" width="19" style="273" customWidth="1"/>
    <col min="11019" max="11019" width="15.83203125" style="273" customWidth="1"/>
    <col min="11020" max="11264" width="9.33203125" style="273"/>
    <col min="11265" max="11265" width="0.83203125" style="273" customWidth="1"/>
    <col min="11266" max="11266" width="9" style="273" customWidth="1"/>
    <col min="11267" max="11267" width="27.1640625" style="273" customWidth="1"/>
    <col min="11268" max="11268" width="25" style="273" customWidth="1"/>
    <col min="11269" max="11269" width="15.83203125" style="273" customWidth="1"/>
    <col min="11270" max="11270" width="9" style="273" customWidth="1"/>
    <col min="11271" max="11271" width="21.5" style="273" customWidth="1"/>
    <col min="11272" max="11272" width="18.83203125" style="273" customWidth="1"/>
    <col min="11273" max="11273" width="18.1640625" style="273" customWidth="1"/>
    <col min="11274" max="11274" width="19" style="273" customWidth="1"/>
    <col min="11275" max="11275" width="15.83203125" style="273" customWidth="1"/>
    <col min="11276" max="11520" width="9.33203125" style="273"/>
    <col min="11521" max="11521" width="0.83203125" style="273" customWidth="1"/>
    <col min="11522" max="11522" width="9" style="273" customWidth="1"/>
    <col min="11523" max="11523" width="27.1640625" style="273" customWidth="1"/>
    <col min="11524" max="11524" width="25" style="273" customWidth="1"/>
    <col min="11525" max="11525" width="15.83203125" style="273" customWidth="1"/>
    <col min="11526" max="11526" width="9" style="273" customWidth="1"/>
    <col min="11527" max="11527" width="21.5" style="273" customWidth="1"/>
    <col min="11528" max="11528" width="18.83203125" style="273" customWidth="1"/>
    <col min="11529" max="11529" width="18.1640625" style="273" customWidth="1"/>
    <col min="11530" max="11530" width="19" style="273" customWidth="1"/>
    <col min="11531" max="11531" width="15.83203125" style="273" customWidth="1"/>
    <col min="11532" max="11776" width="9.33203125" style="273"/>
    <col min="11777" max="11777" width="0.83203125" style="273" customWidth="1"/>
    <col min="11778" max="11778" width="9" style="273" customWidth="1"/>
    <col min="11779" max="11779" width="27.1640625" style="273" customWidth="1"/>
    <col min="11780" max="11780" width="25" style="273" customWidth="1"/>
    <col min="11781" max="11781" width="15.83203125" style="273" customWidth="1"/>
    <col min="11782" max="11782" width="9" style="273" customWidth="1"/>
    <col min="11783" max="11783" width="21.5" style="273" customWidth="1"/>
    <col min="11784" max="11784" width="18.83203125" style="273" customWidth="1"/>
    <col min="11785" max="11785" width="18.1640625" style="273" customWidth="1"/>
    <col min="11786" max="11786" width="19" style="273" customWidth="1"/>
    <col min="11787" max="11787" width="15.83203125" style="273" customWidth="1"/>
    <col min="11788" max="12032" width="9.33203125" style="273"/>
    <col min="12033" max="12033" width="0.83203125" style="273" customWidth="1"/>
    <col min="12034" max="12034" width="9" style="273" customWidth="1"/>
    <col min="12035" max="12035" width="27.1640625" style="273" customWidth="1"/>
    <col min="12036" max="12036" width="25" style="273" customWidth="1"/>
    <col min="12037" max="12037" width="15.83203125" style="273" customWidth="1"/>
    <col min="12038" max="12038" width="9" style="273" customWidth="1"/>
    <col min="12039" max="12039" width="21.5" style="273" customWidth="1"/>
    <col min="12040" max="12040" width="18.83203125" style="273" customWidth="1"/>
    <col min="12041" max="12041" width="18.1640625" style="273" customWidth="1"/>
    <col min="12042" max="12042" width="19" style="273" customWidth="1"/>
    <col min="12043" max="12043" width="15.83203125" style="273" customWidth="1"/>
    <col min="12044" max="12288" width="9.33203125" style="273"/>
    <col min="12289" max="12289" width="0.83203125" style="273" customWidth="1"/>
    <col min="12290" max="12290" width="9" style="273" customWidth="1"/>
    <col min="12291" max="12291" width="27.1640625" style="273" customWidth="1"/>
    <col min="12292" max="12292" width="25" style="273" customWidth="1"/>
    <col min="12293" max="12293" width="15.83203125" style="273" customWidth="1"/>
    <col min="12294" max="12294" width="9" style="273" customWidth="1"/>
    <col min="12295" max="12295" width="21.5" style="273" customWidth="1"/>
    <col min="12296" max="12296" width="18.83203125" style="273" customWidth="1"/>
    <col min="12297" max="12297" width="18.1640625" style="273" customWidth="1"/>
    <col min="12298" max="12298" width="19" style="273" customWidth="1"/>
    <col min="12299" max="12299" width="15.83203125" style="273" customWidth="1"/>
    <col min="12300" max="12544" width="9.33203125" style="273"/>
    <col min="12545" max="12545" width="0.83203125" style="273" customWidth="1"/>
    <col min="12546" max="12546" width="9" style="273" customWidth="1"/>
    <col min="12547" max="12547" width="27.1640625" style="273" customWidth="1"/>
    <col min="12548" max="12548" width="25" style="273" customWidth="1"/>
    <col min="12549" max="12549" width="15.83203125" style="273" customWidth="1"/>
    <col min="12550" max="12550" width="9" style="273" customWidth="1"/>
    <col min="12551" max="12551" width="21.5" style="273" customWidth="1"/>
    <col min="12552" max="12552" width="18.83203125" style="273" customWidth="1"/>
    <col min="12553" max="12553" width="18.1640625" style="273" customWidth="1"/>
    <col min="12554" max="12554" width="19" style="273" customWidth="1"/>
    <col min="12555" max="12555" width="15.83203125" style="273" customWidth="1"/>
    <col min="12556" max="12800" width="9.33203125" style="273"/>
    <col min="12801" max="12801" width="0.83203125" style="273" customWidth="1"/>
    <col min="12802" max="12802" width="9" style="273" customWidth="1"/>
    <col min="12803" max="12803" width="27.1640625" style="273" customWidth="1"/>
    <col min="12804" max="12804" width="25" style="273" customWidth="1"/>
    <col min="12805" max="12805" width="15.83203125" style="273" customWidth="1"/>
    <col min="12806" max="12806" width="9" style="273" customWidth="1"/>
    <col min="12807" max="12807" width="21.5" style="273" customWidth="1"/>
    <col min="12808" max="12808" width="18.83203125" style="273" customWidth="1"/>
    <col min="12809" max="12809" width="18.1640625" style="273" customWidth="1"/>
    <col min="12810" max="12810" width="19" style="273" customWidth="1"/>
    <col min="12811" max="12811" width="15.83203125" style="273" customWidth="1"/>
    <col min="12812" max="13056" width="9.33203125" style="273"/>
    <col min="13057" max="13057" width="0.83203125" style="273" customWidth="1"/>
    <col min="13058" max="13058" width="9" style="273" customWidth="1"/>
    <col min="13059" max="13059" width="27.1640625" style="273" customWidth="1"/>
    <col min="13060" max="13060" width="25" style="273" customWidth="1"/>
    <col min="13061" max="13061" width="15.83203125" style="273" customWidth="1"/>
    <col min="13062" max="13062" width="9" style="273" customWidth="1"/>
    <col min="13063" max="13063" width="21.5" style="273" customWidth="1"/>
    <col min="13064" max="13064" width="18.83203125" style="273" customWidth="1"/>
    <col min="13065" max="13065" width="18.1640625" style="273" customWidth="1"/>
    <col min="13066" max="13066" width="19" style="273" customWidth="1"/>
    <col min="13067" max="13067" width="15.83203125" style="273" customWidth="1"/>
    <col min="13068" max="13312" width="9.33203125" style="273"/>
    <col min="13313" max="13313" width="0.83203125" style="273" customWidth="1"/>
    <col min="13314" max="13314" width="9" style="273" customWidth="1"/>
    <col min="13315" max="13315" width="27.1640625" style="273" customWidth="1"/>
    <col min="13316" max="13316" width="25" style="273" customWidth="1"/>
    <col min="13317" max="13317" width="15.83203125" style="273" customWidth="1"/>
    <col min="13318" max="13318" width="9" style="273" customWidth="1"/>
    <col min="13319" max="13319" width="21.5" style="273" customWidth="1"/>
    <col min="13320" max="13320" width="18.83203125" style="273" customWidth="1"/>
    <col min="13321" max="13321" width="18.1640625" style="273" customWidth="1"/>
    <col min="13322" max="13322" width="19" style="273" customWidth="1"/>
    <col min="13323" max="13323" width="15.83203125" style="273" customWidth="1"/>
    <col min="13324" max="13568" width="9.33203125" style="273"/>
    <col min="13569" max="13569" width="0.83203125" style="273" customWidth="1"/>
    <col min="13570" max="13570" width="9" style="273" customWidth="1"/>
    <col min="13571" max="13571" width="27.1640625" style="273" customWidth="1"/>
    <col min="13572" max="13572" width="25" style="273" customWidth="1"/>
    <col min="13573" max="13573" width="15.83203125" style="273" customWidth="1"/>
    <col min="13574" max="13574" width="9" style="273" customWidth="1"/>
    <col min="13575" max="13575" width="21.5" style="273" customWidth="1"/>
    <col min="13576" max="13576" width="18.83203125" style="273" customWidth="1"/>
    <col min="13577" max="13577" width="18.1640625" style="273" customWidth="1"/>
    <col min="13578" max="13578" width="19" style="273" customWidth="1"/>
    <col min="13579" max="13579" width="15.83203125" style="273" customWidth="1"/>
    <col min="13580" max="13824" width="9.33203125" style="273"/>
    <col min="13825" max="13825" width="0.83203125" style="273" customWidth="1"/>
    <col min="13826" max="13826" width="9" style="273" customWidth="1"/>
    <col min="13827" max="13827" width="27.1640625" style="273" customWidth="1"/>
    <col min="13828" max="13828" width="25" style="273" customWidth="1"/>
    <col min="13829" max="13829" width="15.83203125" style="273" customWidth="1"/>
    <col min="13830" max="13830" width="9" style="273" customWidth="1"/>
    <col min="13831" max="13831" width="21.5" style="273" customWidth="1"/>
    <col min="13832" max="13832" width="18.83203125" style="273" customWidth="1"/>
    <col min="13833" max="13833" width="18.1640625" style="273" customWidth="1"/>
    <col min="13834" max="13834" width="19" style="273" customWidth="1"/>
    <col min="13835" max="13835" width="15.83203125" style="273" customWidth="1"/>
    <col min="13836" max="14080" width="9.33203125" style="273"/>
    <col min="14081" max="14081" width="0.83203125" style="273" customWidth="1"/>
    <col min="14082" max="14082" width="9" style="273" customWidth="1"/>
    <col min="14083" max="14083" width="27.1640625" style="273" customWidth="1"/>
    <col min="14084" max="14084" width="25" style="273" customWidth="1"/>
    <col min="14085" max="14085" width="15.83203125" style="273" customWidth="1"/>
    <col min="14086" max="14086" width="9" style="273" customWidth="1"/>
    <col min="14087" max="14087" width="21.5" style="273" customWidth="1"/>
    <col min="14088" max="14088" width="18.83203125" style="273" customWidth="1"/>
    <col min="14089" max="14089" width="18.1640625" style="273" customWidth="1"/>
    <col min="14090" max="14090" width="19" style="273" customWidth="1"/>
    <col min="14091" max="14091" width="15.83203125" style="273" customWidth="1"/>
    <col min="14092" max="14336" width="9.33203125" style="273"/>
    <col min="14337" max="14337" width="0.83203125" style="273" customWidth="1"/>
    <col min="14338" max="14338" width="9" style="273" customWidth="1"/>
    <col min="14339" max="14339" width="27.1640625" style="273" customWidth="1"/>
    <col min="14340" max="14340" width="25" style="273" customWidth="1"/>
    <col min="14341" max="14341" width="15.83203125" style="273" customWidth="1"/>
    <col min="14342" max="14342" width="9" style="273" customWidth="1"/>
    <col min="14343" max="14343" width="21.5" style="273" customWidth="1"/>
    <col min="14344" max="14344" width="18.83203125" style="273" customWidth="1"/>
    <col min="14345" max="14345" width="18.1640625" style="273" customWidth="1"/>
    <col min="14346" max="14346" width="19" style="273" customWidth="1"/>
    <col min="14347" max="14347" width="15.83203125" style="273" customWidth="1"/>
    <col min="14348" max="14592" width="9.33203125" style="273"/>
    <col min="14593" max="14593" width="0.83203125" style="273" customWidth="1"/>
    <col min="14594" max="14594" width="9" style="273" customWidth="1"/>
    <col min="14595" max="14595" width="27.1640625" style="273" customWidth="1"/>
    <col min="14596" max="14596" width="25" style="273" customWidth="1"/>
    <col min="14597" max="14597" width="15.83203125" style="273" customWidth="1"/>
    <col min="14598" max="14598" width="9" style="273" customWidth="1"/>
    <col min="14599" max="14599" width="21.5" style="273" customWidth="1"/>
    <col min="14600" max="14600" width="18.83203125" style="273" customWidth="1"/>
    <col min="14601" max="14601" width="18.1640625" style="273" customWidth="1"/>
    <col min="14602" max="14602" width="19" style="273" customWidth="1"/>
    <col min="14603" max="14603" width="15.83203125" style="273" customWidth="1"/>
    <col min="14604" max="14848" width="9.33203125" style="273"/>
    <col min="14849" max="14849" width="0.83203125" style="273" customWidth="1"/>
    <col min="14850" max="14850" width="9" style="273" customWidth="1"/>
    <col min="14851" max="14851" width="27.1640625" style="273" customWidth="1"/>
    <col min="14852" max="14852" width="25" style="273" customWidth="1"/>
    <col min="14853" max="14853" width="15.83203125" style="273" customWidth="1"/>
    <col min="14854" max="14854" width="9" style="273" customWidth="1"/>
    <col min="14855" max="14855" width="21.5" style="273" customWidth="1"/>
    <col min="14856" max="14856" width="18.83203125" style="273" customWidth="1"/>
    <col min="14857" max="14857" width="18.1640625" style="273" customWidth="1"/>
    <col min="14858" max="14858" width="19" style="273" customWidth="1"/>
    <col min="14859" max="14859" width="15.83203125" style="273" customWidth="1"/>
    <col min="14860" max="15104" width="9.33203125" style="273"/>
    <col min="15105" max="15105" width="0.83203125" style="273" customWidth="1"/>
    <col min="15106" max="15106" width="9" style="273" customWidth="1"/>
    <col min="15107" max="15107" width="27.1640625" style="273" customWidth="1"/>
    <col min="15108" max="15108" width="25" style="273" customWidth="1"/>
    <col min="15109" max="15109" width="15.83203125" style="273" customWidth="1"/>
    <col min="15110" max="15110" width="9" style="273" customWidth="1"/>
    <col min="15111" max="15111" width="21.5" style="273" customWidth="1"/>
    <col min="15112" max="15112" width="18.83203125" style="273" customWidth="1"/>
    <col min="15113" max="15113" width="18.1640625" style="273" customWidth="1"/>
    <col min="15114" max="15114" width="19" style="273" customWidth="1"/>
    <col min="15115" max="15115" width="15.83203125" style="273" customWidth="1"/>
    <col min="15116" max="15360" width="9.33203125" style="273"/>
    <col min="15361" max="15361" width="0.83203125" style="273" customWidth="1"/>
    <col min="15362" max="15362" width="9" style="273" customWidth="1"/>
    <col min="15363" max="15363" width="27.1640625" style="273" customWidth="1"/>
    <col min="15364" max="15364" width="25" style="273" customWidth="1"/>
    <col min="15365" max="15365" width="15.83203125" style="273" customWidth="1"/>
    <col min="15366" max="15366" width="9" style="273" customWidth="1"/>
    <col min="15367" max="15367" width="21.5" style="273" customWidth="1"/>
    <col min="15368" max="15368" width="18.83203125" style="273" customWidth="1"/>
    <col min="15369" max="15369" width="18.1640625" style="273" customWidth="1"/>
    <col min="15370" max="15370" width="19" style="273" customWidth="1"/>
    <col min="15371" max="15371" width="15.83203125" style="273" customWidth="1"/>
    <col min="15372" max="15616" width="9.33203125" style="273"/>
    <col min="15617" max="15617" width="0.83203125" style="273" customWidth="1"/>
    <col min="15618" max="15618" width="9" style="273" customWidth="1"/>
    <col min="15619" max="15619" width="27.1640625" style="273" customWidth="1"/>
    <col min="15620" max="15620" width="25" style="273" customWidth="1"/>
    <col min="15621" max="15621" width="15.83203125" style="273" customWidth="1"/>
    <col min="15622" max="15622" width="9" style="273" customWidth="1"/>
    <col min="15623" max="15623" width="21.5" style="273" customWidth="1"/>
    <col min="15624" max="15624" width="18.83203125" style="273" customWidth="1"/>
    <col min="15625" max="15625" width="18.1640625" style="273" customWidth="1"/>
    <col min="15626" max="15626" width="19" style="273" customWidth="1"/>
    <col min="15627" max="15627" width="15.83203125" style="273" customWidth="1"/>
    <col min="15628" max="15872" width="9.33203125" style="273"/>
    <col min="15873" max="15873" width="0.83203125" style="273" customWidth="1"/>
    <col min="15874" max="15874" width="9" style="273" customWidth="1"/>
    <col min="15875" max="15875" width="27.1640625" style="273" customWidth="1"/>
    <col min="15876" max="15876" width="25" style="273" customWidth="1"/>
    <col min="15877" max="15877" width="15.83203125" style="273" customWidth="1"/>
    <col min="15878" max="15878" width="9" style="273" customWidth="1"/>
    <col min="15879" max="15879" width="21.5" style="273" customWidth="1"/>
    <col min="15880" max="15880" width="18.83203125" style="273" customWidth="1"/>
    <col min="15881" max="15881" width="18.1640625" style="273" customWidth="1"/>
    <col min="15882" max="15882" width="19" style="273" customWidth="1"/>
    <col min="15883" max="15883" width="15.83203125" style="273" customWidth="1"/>
    <col min="15884" max="16128" width="9.33203125" style="273"/>
    <col min="16129" max="16129" width="0.83203125" style="273" customWidth="1"/>
    <col min="16130" max="16130" width="9" style="273" customWidth="1"/>
    <col min="16131" max="16131" width="27.1640625" style="273" customWidth="1"/>
    <col min="16132" max="16132" width="25" style="273" customWidth="1"/>
    <col min="16133" max="16133" width="15.83203125" style="273" customWidth="1"/>
    <col min="16134" max="16134" width="9" style="273" customWidth="1"/>
    <col min="16135" max="16135" width="21.5" style="273" customWidth="1"/>
    <col min="16136" max="16136" width="18.83203125" style="273" customWidth="1"/>
    <col min="16137" max="16137" width="18.1640625" style="273" customWidth="1"/>
    <col min="16138" max="16138" width="19" style="273" customWidth="1"/>
    <col min="16139" max="16139" width="15.83203125" style="273" customWidth="1"/>
    <col min="16140" max="16384" width="9.33203125" style="273"/>
  </cols>
  <sheetData>
    <row r="1" spans="2:11" ht="24.95" customHeight="1">
      <c r="B1" s="391" t="s">
        <v>189</v>
      </c>
      <c r="C1" s="391"/>
      <c r="D1" s="391"/>
      <c r="E1" s="391"/>
      <c r="F1" s="391"/>
      <c r="G1" s="391"/>
      <c r="H1" s="391"/>
      <c r="I1" s="391"/>
      <c r="J1" s="391"/>
      <c r="K1" s="391"/>
    </row>
    <row r="2" spans="2:11" ht="9.9499999999999993" customHeight="1"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spans="2:11" ht="30.75" customHeight="1">
      <c r="B3" s="299" t="s">
        <v>190</v>
      </c>
      <c r="C3" s="233" t="s">
        <v>191</v>
      </c>
      <c r="D3" s="233" t="s">
        <v>192</v>
      </c>
      <c r="E3" s="233" t="s">
        <v>193</v>
      </c>
      <c r="F3" s="233" t="s">
        <v>194</v>
      </c>
      <c r="G3" s="233" t="s">
        <v>195</v>
      </c>
      <c r="H3" s="233" t="s">
        <v>196</v>
      </c>
      <c r="I3" s="233" t="s">
        <v>197</v>
      </c>
      <c r="J3" s="233" t="s">
        <v>198</v>
      </c>
      <c r="K3" s="234" t="s">
        <v>199</v>
      </c>
    </row>
    <row r="4" spans="2:11" ht="19.7" customHeight="1">
      <c r="B4" s="306">
        <v>1</v>
      </c>
      <c r="C4" s="246" t="s">
        <v>214</v>
      </c>
      <c r="D4" s="246" t="s">
        <v>74</v>
      </c>
      <c r="E4" s="244"/>
      <c r="F4" s="300" t="s">
        <v>74</v>
      </c>
      <c r="G4" s="301">
        <f t="shared" ref="G4:G6" si="0">H4+I4+J4</f>
        <v>0</v>
      </c>
      <c r="H4" s="302">
        <f>내역서!K11</f>
        <v>0</v>
      </c>
      <c r="I4" s="302">
        <f>내역서!M11</f>
        <v>0</v>
      </c>
      <c r="J4" s="302">
        <f>내역서!O11</f>
        <v>0</v>
      </c>
      <c r="K4" s="245" t="s">
        <v>74</v>
      </c>
    </row>
    <row r="5" spans="2:11" ht="19.7" customHeight="1">
      <c r="B5" s="306">
        <v>2</v>
      </c>
      <c r="C5" s="246" t="s">
        <v>215</v>
      </c>
      <c r="D5" s="246"/>
      <c r="E5" s="244"/>
      <c r="F5" s="300"/>
      <c r="G5" s="301">
        <f t="shared" si="0"/>
        <v>0</v>
      </c>
      <c r="H5" s="302">
        <f>내역서!K14</f>
        <v>0</v>
      </c>
      <c r="I5" s="302">
        <f>내역서!M14</f>
        <v>0</v>
      </c>
      <c r="J5" s="302">
        <f>내역서!O14</f>
        <v>0</v>
      </c>
      <c r="K5" s="245"/>
    </row>
    <row r="6" spans="2:11" ht="19.7" customHeight="1">
      <c r="B6" s="247" t="s">
        <v>74</v>
      </c>
      <c r="C6" s="246" t="s">
        <v>200</v>
      </c>
      <c r="D6" s="246" t="s">
        <v>74</v>
      </c>
      <c r="E6" s="244"/>
      <c r="F6" s="300" t="s">
        <v>74</v>
      </c>
      <c r="G6" s="301">
        <f t="shared" si="0"/>
        <v>0</v>
      </c>
      <c r="H6" s="302">
        <f>내역서!K15</f>
        <v>0</v>
      </c>
      <c r="I6" s="302">
        <f>내역서!M15</f>
        <v>0</v>
      </c>
      <c r="J6" s="302">
        <f>내역서!O15</f>
        <v>0</v>
      </c>
      <c r="K6" s="245" t="s">
        <v>74</v>
      </c>
    </row>
    <row r="7" spans="2:11" ht="19.7" customHeight="1">
      <c r="B7" s="247" t="s">
        <v>74</v>
      </c>
      <c r="C7" s="246" t="s">
        <v>201</v>
      </c>
      <c r="D7" s="246" t="s">
        <v>74</v>
      </c>
      <c r="E7" s="303">
        <v>11.6</v>
      </c>
      <c r="F7" s="300" t="s">
        <v>202</v>
      </c>
      <c r="G7" s="302">
        <f>내역서!I17</f>
        <v>0</v>
      </c>
      <c r="H7" s="244"/>
      <c r="I7" s="244"/>
      <c r="J7" s="244"/>
      <c r="K7" s="245" t="s">
        <v>74</v>
      </c>
    </row>
    <row r="8" spans="2:11" ht="19.7" customHeight="1">
      <c r="B8" s="247" t="s">
        <v>74</v>
      </c>
      <c r="C8" s="246" t="s">
        <v>203</v>
      </c>
      <c r="D8" s="246" t="s">
        <v>74</v>
      </c>
      <c r="E8" s="303">
        <v>3.9</v>
      </c>
      <c r="F8" s="300" t="s">
        <v>202</v>
      </c>
      <c r="G8" s="302">
        <f>내역서!I20</f>
        <v>0</v>
      </c>
      <c r="H8" s="244"/>
      <c r="I8" s="244"/>
      <c r="J8" s="244"/>
      <c r="K8" s="245" t="s">
        <v>74</v>
      </c>
    </row>
    <row r="9" spans="2:11" ht="19.7" customHeight="1">
      <c r="B9" s="247" t="s">
        <v>74</v>
      </c>
      <c r="C9" s="246" t="s">
        <v>204</v>
      </c>
      <c r="D9" s="246" t="s">
        <v>74</v>
      </c>
      <c r="E9" s="303">
        <v>0.87</v>
      </c>
      <c r="F9" s="300" t="s">
        <v>202</v>
      </c>
      <c r="G9" s="302">
        <f>내역서!I22</f>
        <v>0</v>
      </c>
      <c r="H9" s="244"/>
      <c r="I9" s="244"/>
      <c r="J9" s="244"/>
      <c r="K9" s="245" t="s">
        <v>74</v>
      </c>
    </row>
    <row r="10" spans="2:11" ht="19.7" hidden="1" customHeight="1">
      <c r="B10" s="247" t="s">
        <v>74</v>
      </c>
      <c r="C10" s="246" t="s">
        <v>52</v>
      </c>
      <c r="D10" s="246" t="s">
        <v>74</v>
      </c>
      <c r="E10" s="303">
        <v>1.7</v>
      </c>
      <c r="F10" s="300" t="s">
        <v>202</v>
      </c>
      <c r="G10" s="302">
        <f>내역서!I24</f>
        <v>0</v>
      </c>
      <c r="H10" s="244"/>
      <c r="I10" s="244"/>
      <c r="J10" s="244"/>
      <c r="K10" s="245" t="s">
        <v>74</v>
      </c>
    </row>
    <row r="11" spans="2:11" ht="19.7" hidden="1" customHeight="1">
      <c r="B11" s="247" t="s">
        <v>74</v>
      </c>
      <c r="C11" s="246" t="s">
        <v>53</v>
      </c>
      <c r="D11" s="246" t="s">
        <v>74</v>
      </c>
      <c r="E11" s="303">
        <v>2.4900000000000002</v>
      </c>
      <c r="F11" s="300" t="s">
        <v>202</v>
      </c>
      <c r="G11" s="302">
        <f>내역서!I26</f>
        <v>0</v>
      </c>
      <c r="H11" s="244"/>
      <c r="I11" s="244"/>
      <c r="J11" s="244"/>
      <c r="K11" s="245" t="s">
        <v>74</v>
      </c>
    </row>
    <row r="12" spans="2:11" ht="19.7" hidden="1" customHeight="1">
      <c r="B12" s="247" t="s">
        <v>74</v>
      </c>
      <c r="C12" s="246" t="s">
        <v>205</v>
      </c>
      <c r="D12" s="246" t="s">
        <v>74</v>
      </c>
      <c r="E12" s="303">
        <v>6.55</v>
      </c>
      <c r="F12" s="300" t="s">
        <v>202</v>
      </c>
      <c r="G12" s="302">
        <f>내역서!I28</f>
        <v>0</v>
      </c>
      <c r="H12" s="244"/>
      <c r="I12" s="244"/>
      <c r="J12" s="244"/>
      <c r="K12" s="245" t="s">
        <v>74</v>
      </c>
    </row>
    <row r="13" spans="2:11" ht="19.7" customHeight="1">
      <c r="B13" s="247" t="s">
        <v>74</v>
      </c>
      <c r="C13" s="246" t="s">
        <v>206</v>
      </c>
      <c r="D13" s="246" t="s">
        <v>74</v>
      </c>
      <c r="E13" s="303">
        <v>1.85</v>
      </c>
      <c r="F13" s="300" t="s">
        <v>202</v>
      </c>
      <c r="G13" s="302">
        <f>내역서!I30</f>
        <v>0</v>
      </c>
      <c r="H13" s="244"/>
      <c r="I13" s="244"/>
      <c r="J13" s="244"/>
      <c r="K13" s="245" t="s">
        <v>74</v>
      </c>
    </row>
    <row r="14" spans="2:11" ht="19.7" customHeight="1">
      <c r="B14" s="247" t="s">
        <v>74</v>
      </c>
      <c r="C14" s="246" t="s">
        <v>207</v>
      </c>
      <c r="D14" s="246" t="s">
        <v>74</v>
      </c>
      <c r="E14" s="303">
        <v>6</v>
      </c>
      <c r="F14" s="300" t="s">
        <v>202</v>
      </c>
      <c r="G14" s="302">
        <f>내역서!I32</f>
        <v>0</v>
      </c>
      <c r="H14" s="244"/>
      <c r="I14" s="244"/>
      <c r="J14" s="244"/>
      <c r="K14" s="245" t="s">
        <v>74</v>
      </c>
    </row>
    <row r="15" spans="2:11" ht="19.7" customHeight="1">
      <c r="B15" s="247" t="s">
        <v>74</v>
      </c>
      <c r="C15" s="246" t="s">
        <v>208</v>
      </c>
      <c r="D15" s="246" t="s">
        <v>74</v>
      </c>
      <c r="E15" s="244"/>
      <c r="F15" s="300" t="s">
        <v>74</v>
      </c>
      <c r="G15" s="302">
        <f>내역서!K34</f>
        <v>0</v>
      </c>
      <c r="H15" s="244"/>
      <c r="I15" s="244"/>
      <c r="J15" s="244"/>
      <c r="K15" s="245" t="s">
        <v>74</v>
      </c>
    </row>
    <row r="16" spans="2:11" ht="19.7" customHeight="1">
      <c r="B16" s="247" t="s">
        <v>74</v>
      </c>
      <c r="C16" s="246" t="s">
        <v>209</v>
      </c>
      <c r="D16" s="246" t="s">
        <v>74</v>
      </c>
      <c r="E16" s="244">
        <v>6</v>
      </c>
      <c r="F16" s="300" t="s">
        <v>202</v>
      </c>
      <c r="G16" s="302">
        <f>내역서!I34</f>
        <v>0</v>
      </c>
      <c r="H16" s="244"/>
      <c r="I16" s="244"/>
      <c r="J16" s="244"/>
      <c r="K16" s="245" t="s">
        <v>74</v>
      </c>
    </row>
    <row r="17" spans="2:11" ht="19.7" customHeight="1">
      <c r="B17" s="247" t="s">
        <v>74</v>
      </c>
      <c r="C17" s="246" t="s">
        <v>210</v>
      </c>
      <c r="D17" s="246" t="s">
        <v>74</v>
      </c>
      <c r="E17" s="244">
        <v>15</v>
      </c>
      <c r="F17" s="300" t="s">
        <v>202</v>
      </c>
      <c r="G17" s="302">
        <f>내역서!I36</f>
        <v>0</v>
      </c>
      <c r="H17" s="244"/>
      <c r="I17" s="244"/>
      <c r="J17" s="244"/>
      <c r="K17" s="314"/>
    </row>
    <row r="18" spans="2:11" ht="19.7" customHeight="1">
      <c r="B18" s="247" t="s">
        <v>74</v>
      </c>
      <c r="C18" s="246" t="s">
        <v>6</v>
      </c>
      <c r="D18" s="246" t="s">
        <v>74</v>
      </c>
      <c r="E18" s="244"/>
      <c r="F18" s="300" t="s">
        <v>74</v>
      </c>
      <c r="G18" s="302">
        <f>내역서!I37</f>
        <v>0</v>
      </c>
      <c r="H18" s="244"/>
      <c r="I18" s="244"/>
      <c r="J18" s="244"/>
      <c r="K18" s="245" t="s">
        <v>74</v>
      </c>
    </row>
    <row r="19" spans="2:11" ht="19.7" customHeight="1">
      <c r="B19" s="247" t="s">
        <v>74</v>
      </c>
      <c r="C19" s="246" t="s">
        <v>211</v>
      </c>
      <c r="D19" s="246" t="s">
        <v>74</v>
      </c>
      <c r="E19" s="244">
        <v>10</v>
      </c>
      <c r="F19" s="300" t="s">
        <v>202</v>
      </c>
      <c r="G19" s="302">
        <f>내역서!I39</f>
        <v>0</v>
      </c>
      <c r="H19" s="244"/>
      <c r="I19" s="244"/>
      <c r="J19" s="244"/>
      <c r="K19" s="245" t="s">
        <v>74</v>
      </c>
    </row>
    <row r="20" spans="2:11" ht="19.7" customHeight="1">
      <c r="B20" s="247" t="s">
        <v>74</v>
      </c>
      <c r="C20" s="246" t="s">
        <v>212</v>
      </c>
      <c r="D20" s="246" t="s">
        <v>74</v>
      </c>
      <c r="E20" s="244"/>
      <c r="F20" s="300" t="s">
        <v>74</v>
      </c>
      <c r="G20" s="302">
        <f>내역서!I40</f>
        <v>0</v>
      </c>
      <c r="H20" s="244"/>
      <c r="I20" s="244"/>
      <c r="J20" s="244"/>
      <c r="K20" s="245" t="s">
        <v>74</v>
      </c>
    </row>
    <row r="21" spans="2:11" ht="19.7" customHeight="1">
      <c r="B21" s="247" t="s">
        <v>74</v>
      </c>
      <c r="C21" s="246" t="s">
        <v>213</v>
      </c>
      <c r="D21" s="246" t="s">
        <v>74</v>
      </c>
      <c r="E21" s="244"/>
      <c r="F21" s="300" t="s">
        <v>74</v>
      </c>
      <c r="G21" s="302">
        <f>ROUNDDOWN(G20,-3)</f>
        <v>0</v>
      </c>
      <c r="H21" s="244"/>
      <c r="I21" s="244"/>
      <c r="J21" s="244"/>
      <c r="K21" s="338" t="s">
        <v>251</v>
      </c>
    </row>
    <row r="22" spans="2:11" ht="19.7" customHeight="1">
      <c r="B22" s="304"/>
      <c r="C22" s="252"/>
      <c r="D22" s="252"/>
      <c r="E22" s="252"/>
      <c r="F22" s="252"/>
      <c r="G22" s="252"/>
      <c r="H22" s="252"/>
      <c r="I22" s="252"/>
      <c r="J22" s="252"/>
      <c r="K22" s="305"/>
    </row>
    <row r="23" spans="2:11">
      <c r="B23" s="254"/>
      <c r="C23" s="254"/>
      <c r="D23" s="254"/>
      <c r="E23" s="254"/>
      <c r="F23" s="254"/>
      <c r="G23" s="254"/>
      <c r="H23" s="254"/>
      <c r="I23" s="254"/>
      <c r="J23" s="254"/>
      <c r="K23" s="254"/>
    </row>
  </sheetData>
  <mergeCells count="1">
    <mergeCell ref="B1:K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S41"/>
  <sheetViews>
    <sheetView tabSelected="1" view="pageBreakPreview" zoomScale="115" zoomScaleNormal="100" zoomScaleSheetLayoutView="115" workbookViewId="0">
      <selection activeCell="B4" sqref="B4:E4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276" customWidth="1"/>
    <col min="11" max="11" width="21.83203125" customWidth="1"/>
    <col min="12" max="12" width="10.33203125" style="276" customWidth="1"/>
    <col min="13" max="13" width="21.83203125" customWidth="1"/>
    <col min="14" max="14" width="10.33203125" style="276" customWidth="1"/>
    <col min="15" max="15" width="21.83203125" customWidth="1"/>
    <col min="16" max="16" width="15.1640625" customWidth="1"/>
  </cols>
  <sheetData>
    <row r="1" spans="1:19" ht="26.1" customHeight="1">
      <c r="A1" s="130">
        <v>1</v>
      </c>
      <c r="B1" s="412" t="s">
        <v>29</v>
      </c>
      <c r="C1" s="414" t="s">
        <v>225</v>
      </c>
      <c r="D1" s="414" t="s">
        <v>20</v>
      </c>
      <c r="E1" s="414" t="s">
        <v>14</v>
      </c>
      <c r="F1" s="404" t="s">
        <v>2</v>
      </c>
      <c r="G1" s="404" t="s">
        <v>30</v>
      </c>
      <c r="H1" s="404" t="s">
        <v>31</v>
      </c>
      <c r="I1" s="404"/>
      <c r="J1" s="404" t="s">
        <v>32</v>
      </c>
      <c r="K1" s="404"/>
      <c r="L1" s="404" t="s">
        <v>3</v>
      </c>
      <c r="M1" s="404"/>
      <c r="N1" s="404" t="s">
        <v>51</v>
      </c>
      <c r="O1" s="404"/>
      <c r="P1" s="405" t="s">
        <v>22</v>
      </c>
    </row>
    <row r="2" spans="1:19" ht="26.1" customHeight="1">
      <c r="A2" s="130">
        <v>1</v>
      </c>
      <c r="B2" s="413"/>
      <c r="C2" s="415"/>
      <c r="D2" s="415"/>
      <c r="E2" s="415"/>
      <c r="F2" s="411"/>
      <c r="G2" s="411"/>
      <c r="H2" s="131" t="s">
        <v>33</v>
      </c>
      <c r="I2" s="131" t="s">
        <v>34</v>
      </c>
      <c r="J2" s="274" t="s">
        <v>33</v>
      </c>
      <c r="K2" s="131" t="s">
        <v>34</v>
      </c>
      <c r="L2" s="274" t="s">
        <v>33</v>
      </c>
      <c r="M2" s="131" t="s">
        <v>34</v>
      </c>
      <c r="N2" s="274" t="s">
        <v>33</v>
      </c>
      <c r="O2" s="131" t="s">
        <v>34</v>
      </c>
      <c r="P2" s="406"/>
    </row>
    <row r="3" spans="1:19" ht="26.1" customHeight="1" thickBot="1">
      <c r="A3" s="130">
        <v>1</v>
      </c>
      <c r="B3" s="407" t="s">
        <v>262</v>
      </c>
      <c r="C3" s="408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10"/>
    </row>
    <row r="4" spans="1:19" ht="26.1" customHeight="1" thickTop="1">
      <c r="A4" s="132">
        <v>1</v>
      </c>
      <c r="B4" s="397" t="s">
        <v>217</v>
      </c>
      <c r="C4" s="398"/>
      <c r="D4" s="398"/>
      <c r="E4" s="399"/>
      <c r="F4" s="133"/>
      <c r="G4" s="133"/>
      <c r="H4" s="134"/>
      <c r="I4" s="135"/>
      <c r="J4" s="277"/>
      <c r="K4" s="135"/>
      <c r="L4" s="277"/>
      <c r="M4" s="135"/>
      <c r="N4" s="277"/>
      <c r="O4" s="135"/>
      <c r="P4" s="136"/>
    </row>
    <row r="5" spans="1:19" ht="26.1" customHeight="1">
      <c r="A5" s="132">
        <v>1</v>
      </c>
      <c r="B5" s="402" t="s">
        <v>50</v>
      </c>
      <c r="C5" s="400" t="s">
        <v>59</v>
      </c>
      <c r="D5" s="400" t="s">
        <v>43</v>
      </c>
      <c r="E5" s="146" t="s">
        <v>44</v>
      </c>
      <c r="F5" s="200">
        <v>718</v>
      </c>
      <c r="G5" s="146" t="s">
        <v>40</v>
      </c>
      <c r="H5" s="201"/>
      <c r="I5" s="225">
        <f t="shared" ref="I5:I10" si="0">K5+M5+O5</f>
        <v>0</v>
      </c>
      <c r="J5" s="278"/>
      <c r="K5" s="227">
        <f t="shared" ref="K5:K10" si="1">F5*J5</f>
        <v>0</v>
      </c>
      <c r="L5" s="278"/>
      <c r="M5" s="202">
        <f t="shared" ref="M5:M10" si="2">L5*F5</f>
        <v>0</v>
      </c>
      <c r="N5" s="278"/>
      <c r="O5" s="202">
        <f t="shared" ref="O5:O10" si="3">N5*F5</f>
        <v>0</v>
      </c>
      <c r="P5" s="203" t="s">
        <v>252</v>
      </c>
      <c r="S5" s="200"/>
    </row>
    <row r="6" spans="1:19" ht="26.1" customHeight="1">
      <c r="A6" s="132">
        <v>1</v>
      </c>
      <c r="B6" s="403"/>
      <c r="C6" s="401"/>
      <c r="D6" s="401"/>
      <c r="E6" s="139" t="s">
        <v>45</v>
      </c>
      <c r="F6" s="204">
        <v>4894</v>
      </c>
      <c r="G6" s="139" t="s">
        <v>40</v>
      </c>
      <c r="H6" s="199"/>
      <c r="I6" s="226">
        <f t="shared" si="0"/>
        <v>0</v>
      </c>
      <c r="J6" s="279"/>
      <c r="K6" s="228">
        <f t="shared" si="1"/>
        <v>0</v>
      </c>
      <c r="L6" s="279"/>
      <c r="M6" s="205">
        <f t="shared" si="2"/>
        <v>0</v>
      </c>
      <c r="N6" s="279"/>
      <c r="O6" s="205">
        <f t="shared" si="3"/>
        <v>0</v>
      </c>
      <c r="P6" s="198" t="s">
        <v>253</v>
      </c>
      <c r="S6" s="204"/>
    </row>
    <row r="7" spans="1:19" ht="26.1" customHeight="1">
      <c r="A7" s="132">
        <v>1</v>
      </c>
      <c r="B7" s="403"/>
      <c r="C7" s="401"/>
      <c r="D7" s="401"/>
      <c r="E7" s="138" t="s">
        <v>46</v>
      </c>
      <c r="F7" s="204">
        <v>3277</v>
      </c>
      <c r="G7" s="139" t="s">
        <v>40</v>
      </c>
      <c r="H7" s="199"/>
      <c r="I7" s="226">
        <f t="shared" si="0"/>
        <v>0</v>
      </c>
      <c r="J7" s="279"/>
      <c r="K7" s="228">
        <f t="shared" si="1"/>
        <v>0</v>
      </c>
      <c r="L7" s="279"/>
      <c r="M7" s="205">
        <f t="shared" si="2"/>
        <v>0</v>
      </c>
      <c r="N7" s="279"/>
      <c r="O7" s="205">
        <f t="shared" si="3"/>
        <v>0</v>
      </c>
      <c r="P7" s="198" t="s">
        <v>254</v>
      </c>
      <c r="S7" s="204"/>
    </row>
    <row r="8" spans="1:19" ht="26.1" customHeight="1">
      <c r="A8" s="132">
        <v>1</v>
      </c>
      <c r="B8" s="403"/>
      <c r="C8" s="401"/>
      <c r="D8" s="401"/>
      <c r="E8" s="139" t="s">
        <v>47</v>
      </c>
      <c r="F8" s="204">
        <v>2044</v>
      </c>
      <c r="G8" s="139" t="s">
        <v>40</v>
      </c>
      <c r="H8" s="199"/>
      <c r="I8" s="226">
        <f t="shared" si="0"/>
        <v>0</v>
      </c>
      <c r="J8" s="279"/>
      <c r="K8" s="228">
        <f t="shared" si="1"/>
        <v>0</v>
      </c>
      <c r="L8" s="279"/>
      <c r="M8" s="205">
        <f t="shared" si="2"/>
        <v>0</v>
      </c>
      <c r="N8" s="279"/>
      <c r="O8" s="205">
        <f t="shared" si="3"/>
        <v>0</v>
      </c>
      <c r="P8" s="198" t="s">
        <v>255</v>
      </c>
      <c r="S8" s="204"/>
    </row>
    <row r="9" spans="1:19" ht="26.1" customHeight="1">
      <c r="A9" s="132">
        <v>1</v>
      </c>
      <c r="B9" s="403"/>
      <c r="C9" s="401" t="s">
        <v>226</v>
      </c>
      <c r="D9" s="401" t="s">
        <v>48</v>
      </c>
      <c r="E9" s="139" t="s">
        <v>44</v>
      </c>
      <c r="F9" s="204">
        <v>2973</v>
      </c>
      <c r="G9" s="139" t="s">
        <v>40</v>
      </c>
      <c r="H9" s="199"/>
      <c r="I9" s="226">
        <f t="shared" si="0"/>
        <v>0</v>
      </c>
      <c r="J9" s="279"/>
      <c r="K9" s="228">
        <f t="shared" si="1"/>
        <v>0</v>
      </c>
      <c r="L9" s="279"/>
      <c r="M9" s="205">
        <f t="shared" si="2"/>
        <v>0</v>
      </c>
      <c r="N9" s="279"/>
      <c r="O9" s="205">
        <f t="shared" si="3"/>
        <v>0</v>
      </c>
      <c r="P9" s="198" t="s">
        <v>256</v>
      </c>
      <c r="S9" s="204"/>
    </row>
    <row r="10" spans="1:19" ht="26.1" customHeight="1">
      <c r="A10" s="132">
        <v>1</v>
      </c>
      <c r="B10" s="403"/>
      <c r="C10" s="401"/>
      <c r="D10" s="401"/>
      <c r="E10" s="139" t="s">
        <v>45</v>
      </c>
      <c r="F10" s="204">
        <v>1372</v>
      </c>
      <c r="G10" s="139" t="s">
        <v>40</v>
      </c>
      <c r="H10" s="199"/>
      <c r="I10" s="226">
        <f t="shared" si="0"/>
        <v>0</v>
      </c>
      <c r="J10" s="279"/>
      <c r="K10" s="228">
        <f t="shared" si="1"/>
        <v>0</v>
      </c>
      <c r="L10" s="279"/>
      <c r="M10" s="205">
        <f t="shared" si="2"/>
        <v>0</v>
      </c>
      <c r="N10" s="279"/>
      <c r="O10" s="205">
        <f t="shared" si="3"/>
        <v>0</v>
      </c>
      <c r="P10" s="198" t="s">
        <v>257</v>
      </c>
      <c r="S10" s="204"/>
    </row>
    <row r="11" spans="1:19" ht="26.1" customHeight="1">
      <c r="A11" s="132">
        <v>1</v>
      </c>
      <c r="B11" s="453" t="s">
        <v>216</v>
      </c>
      <c r="C11" s="454"/>
      <c r="D11" s="454"/>
      <c r="E11" s="454"/>
      <c r="F11" s="307"/>
      <c r="G11" s="308"/>
      <c r="H11" s="309"/>
      <c r="I11" s="310"/>
      <c r="J11" s="311"/>
      <c r="K11" s="286">
        <f>SUM(K5:K10)</f>
        <v>0</v>
      </c>
      <c r="L11" s="311"/>
      <c r="M11" s="286">
        <f>SUM(M5:M10)</f>
        <v>0</v>
      </c>
      <c r="N11" s="311"/>
      <c r="O11" s="286">
        <f>SUM(O5:O10)</f>
        <v>0</v>
      </c>
      <c r="P11" s="312"/>
    </row>
    <row r="12" spans="1:19" ht="26.1" customHeight="1">
      <c r="A12" s="132">
        <v>1</v>
      </c>
      <c r="B12" s="446" t="s">
        <v>180</v>
      </c>
      <c r="C12" s="447"/>
      <c r="D12" s="447"/>
      <c r="E12" s="448"/>
      <c r="F12" s="266"/>
      <c r="G12" s="267"/>
      <c r="H12" s="268"/>
      <c r="I12" s="269"/>
      <c r="J12" s="280"/>
      <c r="K12" s="270"/>
      <c r="L12" s="285"/>
      <c r="M12" s="270"/>
      <c r="N12" s="285"/>
      <c r="O12" s="271"/>
      <c r="P12" s="272"/>
    </row>
    <row r="13" spans="1:19" ht="26.1" customHeight="1">
      <c r="A13" s="132">
        <v>1</v>
      </c>
      <c r="B13" s="455" t="s">
        <v>185</v>
      </c>
      <c r="C13" s="456"/>
      <c r="D13" s="456"/>
      <c r="E13" s="456"/>
      <c r="F13" s="200">
        <v>2</v>
      </c>
      <c r="G13" s="146" t="s">
        <v>186</v>
      </c>
      <c r="H13" s="201"/>
      <c r="I13" s="264">
        <f>K13+M13+O13</f>
        <v>0</v>
      </c>
      <c r="J13" s="263"/>
      <c r="K13" s="202">
        <f>F13*J13</f>
        <v>0</v>
      </c>
      <c r="L13" s="202"/>
      <c r="M13" s="202">
        <f>F13*L13</f>
        <v>0</v>
      </c>
      <c r="N13" s="202"/>
      <c r="O13" s="202">
        <f>F13*N13</f>
        <v>0</v>
      </c>
      <c r="P13" s="265"/>
    </row>
    <row r="14" spans="1:19" ht="26.1" customHeight="1">
      <c r="A14" s="132">
        <v>1</v>
      </c>
      <c r="B14" s="453" t="s">
        <v>216</v>
      </c>
      <c r="C14" s="454"/>
      <c r="D14" s="454"/>
      <c r="E14" s="454"/>
      <c r="F14" s="307"/>
      <c r="G14" s="308"/>
      <c r="H14" s="309"/>
      <c r="I14" s="310"/>
      <c r="J14" s="311"/>
      <c r="K14" s="286">
        <f>SUM(K13:K13)</f>
        <v>0</v>
      </c>
      <c r="L14" s="311"/>
      <c r="M14" s="286">
        <f>SUM(M13:M13)</f>
        <v>0</v>
      </c>
      <c r="N14" s="311"/>
      <c r="O14" s="286">
        <f>SUM(O13:O13)</f>
        <v>0</v>
      </c>
      <c r="P14" s="312"/>
    </row>
    <row r="15" spans="1:19" ht="26.1" customHeight="1">
      <c r="A15" s="132">
        <v>1</v>
      </c>
      <c r="B15" s="422" t="s">
        <v>41</v>
      </c>
      <c r="C15" s="423"/>
      <c r="D15" s="423"/>
      <c r="E15" s="424"/>
      <c r="F15" s="140"/>
      <c r="G15" s="141"/>
      <c r="H15" s="142"/>
      <c r="I15" s="143">
        <f>SUM(I5:I13)</f>
        <v>0</v>
      </c>
      <c r="J15" s="281"/>
      <c r="K15" s="144">
        <f>K11+K14</f>
        <v>0</v>
      </c>
      <c r="L15" s="286"/>
      <c r="M15" s="144">
        <f>M11+M14</f>
        <v>0</v>
      </c>
      <c r="N15" s="286"/>
      <c r="O15" s="144">
        <f>O11+O14</f>
        <v>0</v>
      </c>
      <c r="P15" s="145"/>
    </row>
    <row r="16" spans="1:19" ht="30" customHeight="1">
      <c r="A16" s="132">
        <v>1</v>
      </c>
      <c r="B16" s="425" t="s">
        <v>181</v>
      </c>
      <c r="C16" s="426"/>
      <c r="D16" s="426"/>
      <c r="E16" s="427"/>
      <c r="F16" s="461">
        <v>1</v>
      </c>
      <c r="G16" s="450" t="s">
        <v>42</v>
      </c>
      <c r="H16" s="467"/>
      <c r="I16" s="147"/>
      <c r="J16" s="148" t="str">
        <f>" ☞간접노무비 : 직접노무비의 "&amp;(M17*100)&amp;"%"</f>
        <v xml:space="preserve"> ☞간접노무비 : 직접노무비의 11.6%</v>
      </c>
      <c r="K16" s="149"/>
      <c r="L16" s="287"/>
      <c r="M16" s="150"/>
      <c r="N16" s="292"/>
      <c r="O16" s="151"/>
      <c r="P16" s="152"/>
    </row>
    <row r="17" spans="1:16" ht="30" customHeight="1">
      <c r="A17" s="132">
        <v>1</v>
      </c>
      <c r="B17" s="428"/>
      <c r="C17" s="429"/>
      <c r="D17" s="429"/>
      <c r="E17" s="430"/>
      <c r="F17" s="462"/>
      <c r="G17" s="452"/>
      <c r="H17" s="468"/>
      <c r="I17" s="153">
        <f>O17</f>
        <v>0</v>
      </c>
      <c r="J17" s="282"/>
      <c r="K17" s="154">
        <f>K15</f>
        <v>0</v>
      </c>
      <c r="L17" s="288" t="s">
        <v>187</v>
      </c>
      <c r="M17" s="155">
        <v>0.11600000000000001</v>
      </c>
      <c r="N17" s="293" t="s">
        <v>188</v>
      </c>
      <c r="O17" s="156">
        <f>INT(K17*M17)</f>
        <v>0</v>
      </c>
      <c r="P17" s="157" t="e">
        <f>I17/K17</f>
        <v>#DIV/0!</v>
      </c>
    </row>
    <row r="18" spans="1:16" ht="30" customHeight="1">
      <c r="A18" s="132">
        <v>1</v>
      </c>
      <c r="B18" s="431" t="s">
        <v>182</v>
      </c>
      <c r="C18" s="432"/>
      <c r="D18" s="433"/>
      <c r="E18" s="433"/>
      <c r="F18" s="229">
        <v>1</v>
      </c>
      <c r="G18" s="223" t="s">
        <v>42</v>
      </c>
      <c r="H18" s="158"/>
      <c r="I18" s="159">
        <f>SUM(I19:I32)</f>
        <v>0</v>
      </c>
      <c r="J18" s="160"/>
      <c r="K18" s="161"/>
      <c r="L18" s="162"/>
      <c r="M18" s="161"/>
      <c r="N18" s="163"/>
      <c r="O18" s="164"/>
      <c r="P18" s="165"/>
    </row>
    <row r="19" spans="1:16" ht="30" customHeight="1">
      <c r="A19" s="132">
        <v>1</v>
      </c>
      <c r="B19" s="434" t="s">
        <v>35</v>
      </c>
      <c r="C19" s="435"/>
      <c r="D19" s="435"/>
      <c r="E19" s="436"/>
      <c r="F19" s="166"/>
      <c r="G19" s="167"/>
      <c r="H19" s="166"/>
      <c r="I19" s="168"/>
      <c r="J19" s="148" t="str">
        <f>" ☞산재보험료 : (직접노무비+간접노무비)의 "&amp;(M20*100)&amp;"%"</f>
        <v xml:space="preserve"> ☞산재보험료 : (직접노무비+간접노무비)의 3.9%</v>
      </c>
      <c r="K19" s="149"/>
      <c r="L19" s="287"/>
      <c r="M19" s="150"/>
      <c r="N19" s="292"/>
      <c r="O19" s="169"/>
      <c r="P19" s="170"/>
    </row>
    <row r="20" spans="1:16" ht="30" customHeight="1">
      <c r="A20" s="132">
        <v>1</v>
      </c>
      <c r="B20" s="419"/>
      <c r="C20" s="420"/>
      <c r="D20" s="420"/>
      <c r="E20" s="421"/>
      <c r="F20" s="171"/>
      <c r="G20" s="172"/>
      <c r="H20" s="171"/>
      <c r="I20" s="173">
        <f>O20</f>
        <v>0</v>
      </c>
      <c r="J20" s="283"/>
      <c r="K20" s="174">
        <f>K15+I17</f>
        <v>0</v>
      </c>
      <c r="L20" s="289" t="s">
        <v>187</v>
      </c>
      <c r="M20" s="175">
        <v>3.9E-2</v>
      </c>
      <c r="N20" s="294" t="s">
        <v>188</v>
      </c>
      <c r="O20" s="176">
        <f>INT(K20*M20)</f>
        <v>0</v>
      </c>
      <c r="P20" s="177" t="e">
        <f>I20/K20</f>
        <v>#DIV/0!</v>
      </c>
    </row>
    <row r="21" spans="1:16" ht="30" customHeight="1">
      <c r="A21" s="132">
        <v>1</v>
      </c>
      <c r="B21" s="416" t="s">
        <v>36</v>
      </c>
      <c r="C21" s="417"/>
      <c r="D21" s="417"/>
      <c r="E21" s="418"/>
      <c r="F21" s="178"/>
      <c r="G21" s="137"/>
      <c r="H21" s="178"/>
      <c r="I21" s="179"/>
      <c r="J21" s="180" t="str">
        <f>" ☞고용보험료 : (직접노무비+간접노무비)의 "&amp;(M22*100)&amp;"%"</f>
        <v xml:space="preserve"> ☞고용보험료 : (직접노무비+간접노무비)의 0.87%</v>
      </c>
      <c r="K21" s="181"/>
      <c r="L21" s="290"/>
      <c r="M21" s="182"/>
      <c r="N21" s="295"/>
      <c r="O21" s="183"/>
      <c r="P21" s="184"/>
    </row>
    <row r="22" spans="1:16" ht="30" customHeight="1">
      <c r="A22" s="132">
        <v>1</v>
      </c>
      <c r="B22" s="419"/>
      <c r="C22" s="420"/>
      <c r="D22" s="420"/>
      <c r="E22" s="421"/>
      <c r="F22" s="171"/>
      <c r="G22" s="172"/>
      <c r="H22" s="171"/>
      <c r="I22" s="173">
        <f>O22</f>
        <v>0</v>
      </c>
      <c r="J22" s="283"/>
      <c r="K22" s="174">
        <f>K15+I17</f>
        <v>0</v>
      </c>
      <c r="L22" s="289" t="s">
        <v>187</v>
      </c>
      <c r="M22" s="185">
        <v>8.6999999999999994E-3</v>
      </c>
      <c r="N22" s="294" t="s">
        <v>188</v>
      </c>
      <c r="O22" s="176">
        <f>INT(K22*M22)</f>
        <v>0</v>
      </c>
      <c r="P22" s="186" t="e">
        <f>I22/K22</f>
        <v>#DIV/0!</v>
      </c>
    </row>
    <row r="23" spans="1:16" ht="30" hidden="1" customHeight="1">
      <c r="A23" s="132">
        <v>2</v>
      </c>
      <c r="B23" s="416" t="s">
        <v>52</v>
      </c>
      <c r="C23" s="417"/>
      <c r="D23" s="417"/>
      <c r="E23" s="418"/>
      <c r="F23" s="178"/>
      <c r="G23" s="137"/>
      <c r="H23" s="178"/>
      <c r="I23" s="187"/>
      <c r="J23" s="180" t="str">
        <f>" ☞국민건강보험료 : (직접노무비)의 "&amp;(M24*100)&amp;"%"</f>
        <v xml:space="preserve"> ☞국민건강보험료 : (직접노무비)의 1.7%</v>
      </c>
      <c r="K23" s="181"/>
      <c r="L23" s="290"/>
      <c r="M23" s="182"/>
      <c r="N23" s="295"/>
      <c r="O23" s="183"/>
      <c r="P23" s="184"/>
    </row>
    <row r="24" spans="1:16" ht="30" hidden="1" customHeight="1">
      <c r="A24" s="132">
        <v>2</v>
      </c>
      <c r="B24" s="419"/>
      <c r="C24" s="420"/>
      <c r="D24" s="420"/>
      <c r="E24" s="421"/>
      <c r="F24" s="171"/>
      <c r="G24" s="172"/>
      <c r="H24" s="171"/>
      <c r="I24" s="188"/>
      <c r="J24" s="283"/>
      <c r="K24" s="174">
        <f>K15</f>
        <v>0</v>
      </c>
      <c r="L24" s="289" t="s">
        <v>187</v>
      </c>
      <c r="M24" s="185">
        <v>1.7000000000000001E-2</v>
      </c>
      <c r="N24" s="294" t="s">
        <v>188</v>
      </c>
      <c r="O24" s="176">
        <f>INT(K24*M24)</f>
        <v>0</v>
      </c>
      <c r="P24" s="186" t="e">
        <f>I24/K24</f>
        <v>#DIV/0!</v>
      </c>
    </row>
    <row r="25" spans="1:16" ht="30" hidden="1" customHeight="1">
      <c r="A25" s="132">
        <v>2</v>
      </c>
      <c r="B25" s="416" t="s">
        <v>53</v>
      </c>
      <c r="C25" s="417"/>
      <c r="D25" s="417"/>
      <c r="E25" s="418"/>
      <c r="F25" s="178"/>
      <c r="G25" s="137"/>
      <c r="H25" s="178"/>
      <c r="I25" s="196"/>
      <c r="J25" s="180" t="str">
        <f>" ☞국민연금보험료 : (직접노무비)의 "&amp;(M26*100)&amp;"%"</f>
        <v xml:space="preserve"> ☞국민연금보험료 : (직접노무비)의 2.49%</v>
      </c>
      <c r="K25" s="181"/>
      <c r="L25" s="290"/>
      <c r="M25" s="182"/>
      <c r="N25" s="295"/>
      <c r="O25" s="183"/>
      <c r="P25" s="184"/>
    </row>
    <row r="26" spans="1:16" ht="30" hidden="1" customHeight="1">
      <c r="A26" s="132">
        <v>2</v>
      </c>
      <c r="B26" s="419"/>
      <c r="C26" s="420"/>
      <c r="D26" s="420"/>
      <c r="E26" s="421"/>
      <c r="F26" s="171"/>
      <c r="G26" s="172"/>
      <c r="H26" s="171"/>
      <c r="I26" s="196"/>
      <c r="J26" s="283"/>
      <c r="K26" s="174">
        <f>K15</f>
        <v>0</v>
      </c>
      <c r="L26" s="289" t="s">
        <v>187</v>
      </c>
      <c r="M26" s="185">
        <v>2.4899999999999999E-2</v>
      </c>
      <c r="N26" s="294" t="s">
        <v>188</v>
      </c>
      <c r="O26" s="176">
        <f>INT(K26*M26)</f>
        <v>0</v>
      </c>
      <c r="P26" s="186" t="e">
        <f>I26/K26</f>
        <v>#DIV/0!</v>
      </c>
    </row>
    <row r="27" spans="1:16" ht="30" hidden="1" customHeight="1">
      <c r="A27" s="132">
        <v>2</v>
      </c>
      <c r="B27" s="416" t="s">
        <v>54</v>
      </c>
      <c r="C27" s="417"/>
      <c r="D27" s="417"/>
      <c r="E27" s="418"/>
      <c r="F27" s="178"/>
      <c r="G27" s="137"/>
      <c r="H27" s="178"/>
      <c r="I27" s="196"/>
      <c r="J27" s="180" t="str">
        <f>" ☞노인장기요양보험료 : (국민건강보험료)의 "&amp;(M28*100)&amp;"%"</f>
        <v xml:space="preserve"> ☞노인장기요양보험료 : (국민건강보험료)의 6.55%</v>
      </c>
      <c r="K27" s="181"/>
      <c r="L27" s="290"/>
      <c r="M27" s="182"/>
      <c r="N27" s="295"/>
      <c r="O27" s="183"/>
      <c r="P27" s="184"/>
    </row>
    <row r="28" spans="1:16" ht="30" hidden="1" customHeight="1">
      <c r="A28" s="132">
        <v>2</v>
      </c>
      <c r="B28" s="419"/>
      <c r="C28" s="420"/>
      <c r="D28" s="420"/>
      <c r="E28" s="421"/>
      <c r="F28" s="171"/>
      <c r="G28" s="172"/>
      <c r="H28" s="171"/>
      <c r="I28" s="196"/>
      <c r="J28" s="283"/>
      <c r="K28" s="174">
        <f>I24</f>
        <v>0</v>
      </c>
      <c r="L28" s="289" t="s">
        <v>187</v>
      </c>
      <c r="M28" s="185">
        <v>6.5500000000000003E-2</v>
      </c>
      <c r="N28" s="294" t="s">
        <v>188</v>
      </c>
      <c r="O28" s="176">
        <f>INT(K28*M28)</f>
        <v>0</v>
      </c>
      <c r="P28" s="186" t="e">
        <f>I28/K28</f>
        <v>#DIV/0!</v>
      </c>
    </row>
    <row r="29" spans="1:16" ht="30" customHeight="1">
      <c r="A29" s="132">
        <v>1</v>
      </c>
      <c r="B29" s="416" t="s">
        <v>55</v>
      </c>
      <c r="C29" s="417"/>
      <c r="D29" s="417"/>
      <c r="E29" s="418"/>
      <c r="F29" s="178"/>
      <c r="G29" s="137"/>
      <c r="H29" s="178"/>
      <c r="I29" s="196"/>
      <c r="J29" s="180" t="str">
        <f>" ☞산업안전보건관리비 : (직접노무비+재료비)의 "&amp;(M30*100)&amp;"%"</f>
        <v xml:space="preserve"> ☞산업안전보건관리비 : (직접노무비+재료비)의 1.85%</v>
      </c>
      <c r="K29" s="181"/>
      <c r="L29" s="290"/>
      <c r="M29" s="182"/>
      <c r="N29" s="295"/>
      <c r="O29" s="183"/>
      <c r="P29" s="184"/>
    </row>
    <row r="30" spans="1:16" ht="30" customHeight="1">
      <c r="A30" s="132">
        <v>1</v>
      </c>
      <c r="B30" s="419"/>
      <c r="C30" s="420"/>
      <c r="D30" s="420"/>
      <c r="E30" s="421"/>
      <c r="F30" s="171"/>
      <c r="G30" s="172"/>
      <c r="H30" s="171"/>
      <c r="I30" s="196">
        <f>O30</f>
        <v>0</v>
      </c>
      <c r="J30" s="283"/>
      <c r="K30" s="174">
        <f>K15+M15</f>
        <v>0</v>
      </c>
      <c r="L30" s="289" t="s">
        <v>187</v>
      </c>
      <c r="M30" s="185">
        <v>1.8499999999999999E-2</v>
      </c>
      <c r="N30" s="294" t="s">
        <v>188</v>
      </c>
      <c r="O30" s="176">
        <f>INT(K30*M30)</f>
        <v>0</v>
      </c>
      <c r="P30" s="186" t="e">
        <f>I30/K30</f>
        <v>#DIV/0!</v>
      </c>
    </row>
    <row r="31" spans="1:16" ht="30" customHeight="1">
      <c r="A31" s="132">
        <v>1</v>
      </c>
      <c r="B31" s="437" t="s">
        <v>37</v>
      </c>
      <c r="C31" s="438"/>
      <c r="D31" s="438"/>
      <c r="E31" s="439"/>
      <c r="F31" s="178"/>
      <c r="G31" s="137"/>
      <c r="H31" s="178"/>
      <c r="I31" s="196"/>
      <c r="J31" s="190" t="str">
        <f>" ☞기타경비 : (직접노무비+간접노무비+재료비)의 "&amp;(M32*100)&amp;"%"</f>
        <v xml:space="preserve"> ☞기타경비 : (직접노무비+간접노무비+재료비)의 6%</v>
      </c>
      <c r="K31" s="191"/>
      <c r="L31" s="291"/>
      <c r="M31" s="192"/>
      <c r="N31" s="296"/>
      <c r="O31" s="193"/>
      <c r="P31" s="194"/>
    </row>
    <row r="32" spans="1:16" ht="30" customHeight="1">
      <c r="A32" s="132">
        <v>1</v>
      </c>
      <c r="B32" s="440"/>
      <c r="C32" s="441"/>
      <c r="D32" s="441"/>
      <c r="E32" s="442"/>
      <c r="F32" s="171"/>
      <c r="G32" s="172"/>
      <c r="H32" s="171"/>
      <c r="I32" s="197">
        <f>O32</f>
        <v>0</v>
      </c>
      <c r="J32" s="282"/>
      <c r="K32" s="154">
        <f>K15+I17+M15</f>
        <v>0</v>
      </c>
      <c r="L32" s="288" t="s">
        <v>187</v>
      </c>
      <c r="M32" s="155">
        <v>0.06</v>
      </c>
      <c r="N32" s="293" t="s">
        <v>188</v>
      </c>
      <c r="O32" s="195">
        <f>INT(K32*M32)</f>
        <v>0</v>
      </c>
      <c r="P32" s="157" t="e">
        <f>I32/K32</f>
        <v>#DIV/0!</v>
      </c>
    </row>
    <row r="33" spans="1:16" ht="30" customHeight="1">
      <c r="A33" s="132">
        <v>1</v>
      </c>
      <c r="B33" s="443" t="s">
        <v>183</v>
      </c>
      <c r="C33" s="444"/>
      <c r="D33" s="444"/>
      <c r="E33" s="445"/>
      <c r="F33" s="463">
        <v>1</v>
      </c>
      <c r="G33" s="465" t="s">
        <v>42</v>
      </c>
      <c r="H33" s="459"/>
      <c r="I33" s="219"/>
      <c r="J33" s="148" t="str">
        <f>" ☞일반관리비 : (순공사비)의 "&amp;(M34*100)&amp;"%"</f>
        <v xml:space="preserve"> ☞일반관리비 : (순공사비)의 6%</v>
      </c>
      <c r="K33" s="149"/>
      <c r="L33" s="287"/>
      <c r="M33" s="150"/>
      <c r="N33" s="292"/>
      <c r="O33" s="169"/>
      <c r="P33" s="152"/>
    </row>
    <row r="34" spans="1:16" ht="30" customHeight="1">
      <c r="A34" s="132">
        <v>1</v>
      </c>
      <c r="B34" s="446"/>
      <c r="C34" s="447"/>
      <c r="D34" s="447"/>
      <c r="E34" s="448"/>
      <c r="F34" s="464"/>
      <c r="G34" s="466"/>
      <c r="H34" s="460"/>
      <c r="I34" s="197">
        <f>O34</f>
        <v>0</v>
      </c>
      <c r="J34" s="282"/>
      <c r="K34" s="154">
        <f>I15+I17+I18</f>
        <v>0</v>
      </c>
      <c r="L34" s="288" t="s">
        <v>187</v>
      </c>
      <c r="M34" s="155">
        <v>0.06</v>
      </c>
      <c r="N34" s="293" t="s">
        <v>188</v>
      </c>
      <c r="O34" s="195">
        <f>INT(K34*M34)</f>
        <v>0</v>
      </c>
      <c r="P34" s="157" t="e">
        <f>I34/K34</f>
        <v>#DIV/0!</v>
      </c>
    </row>
    <row r="35" spans="1:16" ht="30" customHeight="1">
      <c r="A35" s="132">
        <v>1</v>
      </c>
      <c r="B35" s="443" t="s">
        <v>184</v>
      </c>
      <c r="C35" s="444"/>
      <c r="D35" s="444"/>
      <c r="E35" s="445"/>
      <c r="F35" s="463">
        <v>1</v>
      </c>
      <c r="G35" s="465" t="s">
        <v>42</v>
      </c>
      <c r="H35" s="459"/>
      <c r="I35" s="213"/>
      <c r="J35" s="148" t="str">
        <f>" ☞이윤 : (공사원가-재료비)의 "&amp;(M36*100)&amp;"%"</f>
        <v xml:space="preserve"> ☞이윤 : (공사원가-재료비)의 15%</v>
      </c>
      <c r="K35" s="149"/>
      <c r="L35" s="287"/>
      <c r="M35" s="150"/>
      <c r="N35" s="292"/>
      <c r="O35" s="150"/>
      <c r="P35" s="298"/>
    </row>
    <row r="36" spans="1:16" ht="30" customHeight="1">
      <c r="A36" s="132">
        <v>1</v>
      </c>
      <c r="B36" s="446"/>
      <c r="C36" s="447"/>
      <c r="D36" s="447"/>
      <c r="E36" s="448"/>
      <c r="F36" s="464"/>
      <c r="G36" s="466"/>
      <c r="H36" s="460"/>
      <c r="I36" s="197">
        <f>O36</f>
        <v>0</v>
      </c>
      <c r="J36" s="282"/>
      <c r="K36" s="154">
        <f>I15+I17+I18+I34-M15</f>
        <v>0</v>
      </c>
      <c r="L36" s="288" t="s">
        <v>187</v>
      </c>
      <c r="M36" s="297">
        <v>0.15</v>
      </c>
      <c r="N36" s="293" t="s">
        <v>188</v>
      </c>
      <c r="O36" s="195">
        <f>INT(K36*M36)</f>
        <v>0</v>
      </c>
      <c r="P36" s="157" t="e">
        <f>I36/K36</f>
        <v>#DIV/0!</v>
      </c>
    </row>
    <row r="37" spans="1:16" ht="30" customHeight="1">
      <c r="A37" s="132">
        <v>1</v>
      </c>
      <c r="B37" s="437" t="s">
        <v>38</v>
      </c>
      <c r="C37" s="438"/>
      <c r="D37" s="438"/>
      <c r="E37" s="439"/>
      <c r="F37" s="193"/>
      <c r="G37" s="207"/>
      <c r="H37" s="189"/>
      <c r="I37" s="208">
        <f>I15+I17+I18+I34+I36</f>
        <v>0</v>
      </c>
      <c r="J37" s="206"/>
      <c r="K37" s="209"/>
      <c r="L37" s="210"/>
      <c r="M37" s="209"/>
      <c r="N37" s="209"/>
      <c r="O37" s="206"/>
      <c r="P37" s="211"/>
    </row>
    <row r="38" spans="1:16" ht="30" customHeight="1">
      <c r="A38" s="132">
        <v>1</v>
      </c>
      <c r="B38" s="449" t="s">
        <v>39</v>
      </c>
      <c r="C38" s="450"/>
      <c r="D38" s="450"/>
      <c r="E38" s="450"/>
      <c r="F38" s="463">
        <v>1</v>
      </c>
      <c r="G38" s="465" t="s">
        <v>42</v>
      </c>
      <c r="H38" s="459"/>
      <c r="I38" s="213"/>
      <c r="J38" s="214" t="str">
        <f>" ☞부가가치세 : (공급가액)의 "&amp;(M39*100)&amp;"%"</f>
        <v xml:space="preserve"> ☞부가가치세 : (공급가액)의 10%</v>
      </c>
      <c r="K38" s="146"/>
      <c r="L38" s="215"/>
      <c r="M38" s="146"/>
      <c r="N38" s="275"/>
      <c r="O38" s="212"/>
      <c r="P38" s="216"/>
    </row>
    <row r="39" spans="1:16" ht="30" customHeight="1">
      <c r="A39" s="132">
        <v>1</v>
      </c>
      <c r="B39" s="451"/>
      <c r="C39" s="452"/>
      <c r="D39" s="452"/>
      <c r="E39" s="452"/>
      <c r="F39" s="464"/>
      <c r="G39" s="466"/>
      <c r="H39" s="460"/>
      <c r="I39" s="197">
        <f>O39</f>
        <v>0</v>
      </c>
      <c r="J39" s="284"/>
      <c r="K39" s="154">
        <f>I37</f>
        <v>0</v>
      </c>
      <c r="L39" s="288" t="s">
        <v>187</v>
      </c>
      <c r="M39" s="217">
        <v>0.1</v>
      </c>
      <c r="N39" s="293" t="s">
        <v>188</v>
      </c>
      <c r="O39" s="218">
        <f>INT(K39*M39)</f>
        <v>0</v>
      </c>
      <c r="P39" s="157" t="e">
        <f>I39/K39</f>
        <v>#DIV/0!</v>
      </c>
    </row>
    <row r="40" spans="1:16" ht="60" customHeight="1">
      <c r="A40" s="132">
        <v>1</v>
      </c>
      <c r="B40" s="395" t="s">
        <v>227</v>
      </c>
      <c r="C40" s="396"/>
      <c r="D40" s="396"/>
      <c r="E40" s="396"/>
      <c r="F40" s="158"/>
      <c r="G40" s="141"/>
      <c r="H40" s="158"/>
      <c r="I40" s="143">
        <f>I37+I39</f>
        <v>0</v>
      </c>
      <c r="J40" s="220"/>
      <c r="K40" s="221"/>
      <c r="L40" s="221"/>
      <c r="M40" s="221"/>
      <c r="N40" s="221"/>
      <c r="O40" s="221"/>
      <c r="P40" s="222"/>
    </row>
    <row r="41" spans="1:16" ht="60" customHeight="1">
      <c r="A41" s="132">
        <v>1</v>
      </c>
      <c r="B41" s="395" t="s">
        <v>228</v>
      </c>
      <c r="C41" s="396"/>
      <c r="D41" s="396"/>
      <c r="E41" s="396"/>
      <c r="F41" s="158"/>
      <c r="G41" s="141"/>
      <c r="H41" s="158"/>
      <c r="I41" s="143">
        <f>ROUNDDOWN(I40,-3)</f>
        <v>0</v>
      </c>
      <c r="J41" s="457" t="s">
        <v>247</v>
      </c>
      <c r="K41" s="458"/>
      <c r="L41" s="221"/>
      <c r="M41" s="221"/>
      <c r="N41" s="221"/>
      <c r="O41" s="221"/>
      <c r="P41" s="222"/>
    </row>
  </sheetData>
  <autoFilter ref="A1:P41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51">
    <mergeCell ref="H35:H36"/>
    <mergeCell ref="B11:E11"/>
    <mergeCell ref="B14:E14"/>
    <mergeCell ref="B12:E12"/>
    <mergeCell ref="B13:E13"/>
    <mergeCell ref="J41:K41"/>
    <mergeCell ref="H38:H39"/>
    <mergeCell ref="F16:F17"/>
    <mergeCell ref="G16:G17"/>
    <mergeCell ref="F33:F34"/>
    <mergeCell ref="G33:G34"/>
    <mergeCell ref="G35:G36"/>
    <mergeCell ref="G38:G39"/>
    <mergeCell ref="F38:F39"/>
    <mergeCell ref="F35:F36"/>
    <mergeCell ref="H16:H17"/>
    <mergeCell ref="H33:H34"/>
    <mergeCell ref="B23:E24"/>
    <mergeCell ref="B31:E32"/>
    <mergeCell ref="B33:E34"/>
    <mergeCell ref="B38:E39"/>
    <mergeCell ref="B37:E37"/>
    <mergeCell ref="B35:E36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1:E41"/>
    <mergeCell ref="B4:E4"/>
    <mergeCell ref="D5:D8"/>
    <mergeCell ref="D9:D10"/>
    <mergeCell ref="B5:B10"/>
    <mergeCell ref="C5:C8"/>
    <mergeCell ref="C9:C10"/>
    <mergeCell ref="B40:E40"/>
    <mergeCell ref="B21:E22"/>
    <mergeCell ref="B15:E15"/>
    <mergeCell ref="B16:E17"/>
    <mergeCell ref="B18:E18"/>
    <mergeCell ref="B19:E20"/>
    <mergeCell ref="B25:E26"/>
    <mergeCell ref="B27:E28"/>
    <mergeCell ref="B29:E30"/>
  </mergeCells>
  <phoneticPr fontId="2" type="noConversion"/>
  <printOptions horizontalCentered="1" verticalCentered="1"/>
  <pageMargins left="0.19685039370078741" right="0.19685039370078741" top="1.1811023622047245" bottom="0.19685039370078741" header="1.1811023622047245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갑지.표지</vt:lpstr>
      <vt:lpstr>단가산출총괄표</vt:lpstr>
      <vt:lpstr>설명서</vt:lpstr>
      <vt:lpstr>원가계산서</vt:lpstr>
      <vt:lpstr>내역서총괄표</vt:lpstr>
      <vt:lpstr>내역서</vt:lpstr>
      <vt:lpstr>내역서!Print_Area</vt:lpstr>
      <vt:lpstr>단가산출총괄표!Print_Area</vt:lpstr>
      <vt:lpstr>설명서!Print_Area</vt:lpstr>
      <vt:lpstr>원가계산서!Print_Area</vt:lpstr>
      <vt:lpstr>단가산출총괄표!Print_Titles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2018-03-02T09:39:16Z</cp:lastPrinted>
  <dcterms:created xsi:type="dcterms:W3CDTF">2012-03-07T02:46:43Z</dcterms:created>
  <dcterms:modified xsi:type="dcterms:W3CDTF">2018-03-06T00:50:35Z</dcterms:modified>
</cp:coreProperties>
</file>